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Objects="placeholders" codeName="ThisWorkbook"/>
  <bookViews>
    <workbookView xWindow="0" yWindow="0" windowWidth="27570" windowHeight="11355" tabRatio="758"/>
  </bookViews>
  <sheets>
    <sheet name="COMMODITY CALCULATOR" sheetId="249" r:id="rId1"/>
    <sheet name="Commodity Prices" sheetId="33" state="hidden" r:id="rId2"/>
    <sheet name="Ocean Freight Rates" sheetId="251" state="hidden" r:id="rId3"/>
    <sheet name="Ln8" sheetId="10" state="hidden" r:id="rId4"/>
    <sheet name="ln17" sheetId="250" state="hidden" r:id="rId5"/>
    <sheet name="Line8" sheetId="5" state="hidden" r:id="rId6"/>
  </sheets>
  <definedNames>
    <definedName name="_YR1">#REF!</definedName>
    <definedName name="_YR2">#REF!</definedName>
    <definedName name="_xlnm.Print_Area" localSheetId="0">'COMMODITY CALCULATOR'!$A$1:$O$31</definedName>
    <definedName name="_xlnm.Print_Area" localSheetId="1">'Commodity Prices'!$A$4:$I$95</definedName>
    <definedName name="_xlnm.Print_Area" localSheetId="5">Line8!$A$1:$L$27</definedName>
    <definedName name="_xlnm.Print_Titles" localSheetId="1">'Commodity Prices'!$4:$4</definedName>
    <definedName name="_xlnm.Print_Titles" localSheetId="2">'Ocean Freight Rates'!$1:$2</definedName>
    <definedName name="Range1">'COMMODITY CALCULATOR'!$G$33:$G$50</definedName>
    <definedName name="Range2">'COMMODITY CALCULATOR'!$G$51:$G$90</definedName>
    <definedName name="Range3">'COMMODITY CALCULATOR'!$G$91:$G$130</definedName>
    <definedName name="Technical_Sector" localSheetId="0">'COMMODITY CALCULATOR'!#REF!</definedName>
    <definedName name="Technical_Sector">Line8!#REF!</definedName>
    <definedName name="Year1" localSheetId="0">'COMMODITY CALCULATOR'!$C$13:$G$22</definedName>
    <definedName name="Year1">Line8!$C$11:$E$19</definedName>
    <definedName name="Z_7F74DE94_A129_4426_97DC_A2405453C426_.wvu.Cols" localSheetId="0" hidden="1">'COMMODITY CALCULATOR'!#REF!,'COMMODITY CALCULATOR'!$I:$I</definedName>
    <definedName name="Z_7F74DE94_A129_4426_97DC_A2405453C426_.wvu.Cols" localSheetId="5" hidden="1">Line8!#REF!,Line8!$G:$G</definedName>
  </definedNames>
  <calcPr calcId="145621"/>
  <customWorkbookViews>
    <customWorkbookView name="Stephanie Sines - Personal View" guid="{7F74DE94-A129-4426-97DC-A2405453C426}" mergeInterval="0" personalView="1" maximized="1" windowWidth="796" windowHeight="412" tabRatio="892" activeSheetId="1"/>
  </customWorkbookViews>
</workbook>
</file>

<file path=xl/calcChain.xml><?xml version="1.0" encoding="utf-8"?>
<calcChain xmlns="http://schemas.openxmlformats.org/spreadsheetml/2006/main">
  <c r="C7" i="249" l="1"/>
  <c r="M16" i="249" l="1"/>
  <c r="M17" i="249"/>
  <c r="M18" i="249"/>
  <c r="M19" i="249"/>
  <c r="M20" i="249"/>
  <c r="M21" i="249"/>
  <c r="M23" i="249"/>
  <c r="M24" i="249"/>
  <c r="M25" i="249"/>
  <c r="M26" i="249"/>
  <c r="M27" i="249"/>
  <c r="M28" i="249"/>
  <c r="M29" i="249"/>
  <c r="C8" i="249" l="1"/>
  <c r="F29" i="249"/>
  <c r="E29" i="249" s="1"/>
  <c r="J29" i="249"/>
  <c r="K29" i="249" s="1"/>
  <c r="G29" i="249"/>
  <c r="N29" i="249"/>
  <c r="H29" i="249"/>
  <c r="I29" i="249" s="1"/>
  <c r="Q29" i="249"/>
  <c r="F21" i="249"/>
  <c r="P21" i="249" s="1"/>
  <c r="G21" i="249"/>
  <c r="N21" i="249"/>
  <c r="H21" i="249"/>
  <c r="I21" i="249" s="1"/>
  <c r="Q21" i="249"/>
  <c r="D31" i="249"/>
  <c r="G30" i="249"/>
  <c r="B17" i="250" s="1"/>
  <c r="H18" i="249"/>
  <c r="I18" i="249" s="1"/>
  <c r="F14" i="249"/>
  <c r="E14" i="249" s="1"/>
  <c r="F15" i="249"/>
  <c r="E15" i="249" s="1"/>
  <c r="F16" i="249"/>
  <c r="P16" i="249" s="1"/>
  <c r="F17" i="249"/>
  <c r="E17" i="249" s="1"/>
  <c r="F18" i="249"/>
  <c r="E18" i="249" s="1"/>
  <c r="F19" i="249"/>
  <c r="F20" i="249"/>
  <c r="P20" i="249" s="1"/>
  <c r="F23" i="249"/>
  <c r="E23" i="249" s="1"/>
  <c r="F24" i="249"/>
  <c r="E24" i="249" s="1"/>
  <c r="J24" i="249"/>
  <c r="K24" i="249" s="1"/>
  <c r="H12" i="250" s="1"/>
  <c r="F25" i="249"/>
  <c r="E25" i="249" s="1"/>
  <c r="F26" i="249"/>
  <c r="E26" i="249" s="1"/>
  <c r="F27" i="249"/>
  <c r="P27" i="249" s="1"/>
  <c r="R27" i="249" s="1"/>
  <c r="J27" i="249"/>
  <c r="K27" i="249" s="1"/>
  <c r="F28" i="249"/>
  <c r="P28" i="249" s="1"/>
  <c r="F13" i="249"/>
  <c r="E13" i="249" s="1"/>
  <c r="Q14" i="249"/>
  <c r="Q15" i="249"/>
  <c r="Q16" i="249"/>
  <c r="Q17" i="249"/>
  <c r="Q18" i="249"/>
  <c r="Q19" i="249"/>
  <c r="Q20" i="249"/>
  <c r="Q23" i="249"/>
  <c r="Q24" i="249"/>
  <c r="Q25" i="249"/>
  <c r="Q26" i="249"/>
  <c r="Q27" i="249"/>
  <c r="Q28" i="249"/>
  <c r="Q13" i="249"/>
  <c r="C2" i="10"/>
  <c r="E2" i="10" s="1"/>
  <c r="H11" i="5" s="1"/>
  <c r="D2" i="10"/>
  <c r="C3" i="10"/>
  <c r="E3" i="10" s="1"/>
  <c r="H12" i="5" s="1"/>
  <c r="H3" i="10" s="1"/>
  <c r="D3" i="10"/>
  <c r="F3" i="10" s="1"/>
  <c r="L3" i="10"/>
  <c r="C4" i="10"/>
  <c r="E4" i="10" s="1"/>
  <c r="H13" i="5" s="1"/>
  <c r="H4" i="10" s="1"/>
  <c r="D4" i="10"/>
  <c r="C5" i="10"/>
  <c r="E5" i="10"/>
  <c r="H14" i="5" s="1"/>
  <c r="D5" i="10"/>
  <c r="C6" i="10"/>
  <c r="E6" i="10" s="1"/>
  <c r="H15" i="5" s="1"/>
  <c r="H6" i="10" s="1"/>
  <c r="D6" i="10"/>
  <c r="C7" i="10"/>
  <c r="E7" i="10" s="1"/>
  <c r="H16" i="5" s="1"/>
  <c r="H7" i="10" s="1"/>
  <c r="D7" i="10"/>
  <c r="L7" i="10" s="1"/>
  <c r="C8" i="10"/>
  <c r="E8" i="10" s="1"/>
  <c r="H17" i="5" s="1"/>
  <c r="I17" i="5" s="1"/>
  <c r="I8" i="10" s="1"/>
  <c r="D8" i="10"/>
  <c r="L8" i="10" s="1"/>
  <c r="C9" i="10"/>
  <c r="E9" i="10" s="1"/>
  <c r="H18" i="5" s="1"/>
  <c r="H9" i="10" s="1"/>
  <c r="D9" i="10"/>
  <c r="F9" i="10" s="1"/>
  <c r="C10" i="10"/>
  <c r="E10" i="10" s="1"/>
  <c r="H19" i="5" s="1"/>
  <c r="D10" i="10"/>
  <c r="M10" i="10" s="1"/>
  <c r="C11" i="10"/>
  <c r="E11" i="10" s="1"/>
  <c r="H20" i="5" s="1"/>
  <c r="D11" i="10"/>
  <c r="F11" i="10" s="1"/>
  <c r="C12" i="10"/>
  <c r="E12" i="10" s="1"/>
  <c r="H21" i="5" s="1"/>
  <c r="H12" i="10" s="1"/>
  <c r="D12" i="10"/>
  <c r="F12" i="10" s="1"/>
  <c r="C13" i="10"/>
  <c r="E13" i="10" s="1"/>
  <c r="H22" i="5" s="1"/>
  <c r="D13" i="10"/>
  <c r="F13" i="10" s="1"/>
  <c r="M13" i="10"/>
  <c r="C14" i="10"/>
  <c r="E14" i="10" s="1"/>
  <c r="H23" i="5" s="1"/>
  <c r="H14" i="10" s="1"/>
  <c r="D14" i="10"/>
  <c r="F14" i="10"/>
  <c r="C15" i="10"/>
  <c r="E15" i="10"/>
  <c r="H24" i="5" s="1"/>
  <c r="D15" i="10"/>
  <c r="F15" i="10"/>
  <c r="C16" i="10"/>
  <c r="E16" i="10"/>
  <c r="H25" i="5" s="1"/>
  <c r="D16" i="10"/>
  <c r="C17" i="10"/>
  <c r="E17" i="10" s="1"/>
  <c r="H26" i="5" s="1"/>
  <c r="H17" i="10" s="1"/>
  <c r="D17" i="10"/>
  <c r="F17" i="10" s="1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C2" i="250"/>
  <c r="E2" i="250" s="1"/>
  <c r="D2" i="250"/>
  <c r="M2" i="250" s="1"/>
  <c r="C3" i="250"/>
  <c r="E3" i="250" s="1"/>
  <c r="D3" i="250"/>
  <c r="F3" i="250" s="1"/>
  <c r="L3" i="250"/>
  <c r="C4" i="250"/>
  <c r="E4" i="250" s="1"/>
  <c r="D4" i="250"/>
  <c r="M4" i="250" s="1"/>
  <c r="C5" i="250"/>
  <c r="E5" i="250" s="1"/>
  <c r="D5" i="250"/>
  <c r="M5" i="250" s="1"/>
  <c r="C6" i="250"/>
  <c r="E6" i="250" s="1"/>
  <c r="D6" i="250"/>
  <c r="F6" i="250" s="1"/>
  <c r="C7" i="250"/>
  <c r="E7" i="250"/>
  <c r="D7" i="250"/>
  <c r="L7" i="250" s="1"/>
  <c r="C8" i="250"/>
  <c r="E8" i="250" s="1"/>
  <c r="D8" i="250"/>
  <c r="M8" i="250" s="1"/>
  <c r="C9" i="250"/>
  <c r="E9" i="250" s="1"/>
  <c r="D9" i="250"/>
  <c r="C10" i="250"/>
  <c r="E10" i="250" s="1"/>
  <c r="C11" i="250"/>
  <c r="E11" i="250" s="1"/>
  <c r="D11" i="250"/>
  <c r="F11" i="250" s="1"/>
  <c r="C12" i="250"/>
  <c r="E12" i="250" s="1"/>
  <c r="D12" i="250"/>
  <c r="M12" i="250" s="1"/>
  <c r="C13" i="250"/>
  <c r="E13" i="250" s="1"/>
  <c r="D13" i="250"/>
  <c r="L13" i="250" s="1"/>
  <c r="C14" i="250"/>
  <c r="E14" i="250" s="1"/>
  <c r="D14" i="250"/>
  <c r="L14" i="250" s="1"/>
  <c r="C15" i="250"/>
  <c r="E15" i="250" s="1"/>
  <c r="D15" i="250"/>
  <c r="L15" i="250" s="1"/>
  <c r="C16" i="250"/>
  <c r="E16" i="250" s="1"/>
  <c r="D16" i="250"/>
  <c r="F16" i="250" s="1"/>
  <c r="C17" i="250"/>
  <c r="E17" i="250" s="1"/>
  <c r="E18" i="250"/>
  <c r="E19" i="250"/>
  <c r="E20" i="250"/>
  <c r="E21" i="250"/>
  <c r="E22" i="250"/>
  <c r="E23" i="250"/>
  <c r="E24" i="250"/>
  <c r="E25" i="250"/>
  <c r="E26" i="250"/>
  <c r="E27" i="250"/>
  <c r="E28" i="250"/>
  <c r="E29" i="250"/>
  <c r="E30" i="250"/>
  <c r="E31" i="250"/>
  <c r="E32" i="250"/>
  <c r="E33" i="250"/>
  <c r="E34" i="250"/>
  <c r="E35" i="250"/>
  <c r="E36" i="250"/>
  <c r="E37" i="250"/>
  <c r="E38" i="250"/>
  <c r="E39" i="250"/>
  <c r="E40" i="250"/>
  <c r="E41" i="250"/>
  <c r="E42" i="250"/>
  <c r="E43" i="250"/>
  <c r="E44" i="250"/>
  <c r="E45" i="250"/>
  <c r="E46" i="250"/>
  <c r="E47" i="250"/>
  <c r="E48" i="250"/>
  <c r="G13" i="249"/>
  <c r="H13" i="249"/>
  <c r="I13" i="249" s="1"/>
  <c r="G2" i="250" s="1"/>
  <c r="G14" i="249"/>
  <c r="H14" i="249"/>
  <c r="I14" i="249" s="1"/>
  <c r="G3" i="250" s="1"/>
  <c r="G15" i="249"/>
  <c r="H15" i="249"/>
  <c r="I15" i="249" s="1"/>
  <c r="G4" i="250" s="1"/>
  <c r="G16" i="249"/>
  <c r="B5" i="250" s="1"/>
  <c r="H16" i="249"/>
  <c r="I16" i="249"/>
  <c r="G5" i="250" s="1"/>
  <c r="G17" i="249"/>
  <c r="B6" i="250" s="1"/>
  <c r="H17" i="249"/>
  <c r="I17" i="249" s="1"/>
  <c r="G6" i="250" s="1"/>
  <c r="G18" i="249"/>
  <c r="B7" i="250" s="1"/>
  <c r="N18" i="249"/>
  <c r="J7" i="250" s="1"/>
  <c r="G19" i="249"/>
  <c r="B8" i="250" s="1"/>
  <c r="H19" i="249"/>
  <c r="I19" i="249"/>
  <c r="G8" i="250" s="1"/>
  <c r="G20" i="249"/>
  <c r="B9" i="250" s="1"/>
  <c r="N20" i="249"/>
  <c r="J9" i="250" s="1"/>
  <c r="H20" i="249"/>
  <c r="I20" i="249" s="1"/>
  <c r="G9" i="250" s="1"/>
  <c r="G22" i="249"/>
  <c r="B10" i="250" s="1"/>
  <c r="G10" i="250"/>
  <c r="G23" i="249"/>
  <c r="B11" i="250" s="1"/>
  <c r="N23" i="249"/>
  <c r="H23" i="249"/>
  <c r="I23" i="249" s="1"/>
  <c r="G11" i="250" s="1"/>
  <c r="G24" i="249"/>
  <c r="B12" i="250" s="1"/>
  <c r="H24" i="249"/>
  <c r="I24" i="249" s="1"/>
  <c r="G25" i="249"/>
  <c r="B13" i="250" s="1"/>
  <c r="H25" i="249"/>
  <c r="I25" i="249" s="1"/>
  <c r="G26" i="249"/>
  <c r="B14" i="250" s="1"/>
  <c r="H26" i="249"/>
  <c r="I26" i="249" s="1"/>
  <c r="G14" i="250" s="1"/>
  <c r="G27" i="249"/>
  <c r="B15" i="250" s="1"/>
  <c r="H27" i="249"/>
  <c r="I27" i="249" s="1"/>
  <c r="G15" i="250" s="1"/>
  <c r="G28" i="249"/>
  <c r="B16" i="250" s="1"/>
  <c r="H28" i="249"/>
  <c r="I28" i="249" s="1"/>
  <c r="G17" i="250"/>
  <c r="B7" i="5"/>
  <c r="B9" i="5"/>
  <c r="B2" i="10"/>
  <c r="F11" i="5"/>
  <c r="G11" i="5" s="1"/>
  <c r="J11" i="5"/>
  <c r="K11" i="5" s="1"/>
  <c r="J2" i="10" s="1"/>
  <c r="E12" i="5"/>
  <c r="B3" i="10" s="1"/>
  <c r="F12" i="5"/>
  <c r="G12" i="5" s="1"/>
  <c r="G3" i="10" s="1"/>
  <c r="J12" i="5"/>
  <c r="K12" i="5" s="1"/>
  <c r="J3" i="10" s="1"/>
  <c r="E13" i="5"/>
  <c r="B4" i="10"/>
  <c r="F13" i="5"/>
  <c r="G13" i="5" s="1"/>
  <c r="J13" i="5"/>
  <c r="K13" i="5" s="1"/>
  <c r="E14" i="5"/>
  <c r="B5" i="10"/>
  <c r="F14" i="5"/>
  <c r="G14" i="5"/>
  <c r="J14" i="5"/>
  <c r="K14" i="5" s="1"/>
  <c r="J5" i="10" s="1"/>
  <c r="E15" i="5"/>
  <c r="B6" i="10" s="1"/>
  <c r="F15" i="5"/>
  <c r="G15" i="5" s="1"/>
  <c r="G6" i="10" s="1"/>
  <c r="J15" i="5"/>
  <c r="K15" i="5" s="1"/>
  <c r="E16" i="5"/>
  <c r="B7" i="10"/>
  <c r="F16" i="5"/>
  <c r="G16" i="5"/>
  <c r="J16" i="5"/>
  <c r="K16" i="5" s="1"/>
  <c r="J7" i="10" s="1"/>
  <c r="E17" i="5"/>
  <c r="B8" i="10" s="1"/>
  <c r="F17" i="5"/>
  <c r="G17" i="5"/>
  <c r="G8" i="10" s="1"/>
  <c r="J17" i="5"/>
  <c r="K17" i="5" s="1"/>
  <c r="J8" i="10" s="1"/>
  <c r="E18" i="5"/>
  <c r="B9" i="10" s="1"/>
  <c r="F18" i="5"/>
  <c r="G18" i="5"/>
  <c r="G9" i="10" s="1"/>
  <c r="J18" i="5"/>
  <c r="K18" i="5" s="1"/>
  <c r="E19" i="5"/>
  <c r="B10" i="10"/>
  <c r="F19" i="5"/>
  <c r="G19" i="5"/>
  <c r="G10" i="10" s="1"/>
  <c r="J19" i="5"/>
  <c r="K19" i="5" s="1"/>
  <c r="J10" i="10" s="1"/>
  <c r="E20" i="5"/>
  <c r="B11" i="10" s="1"/>
  <c r="F20" i="5"/>
  <c r="G20" i="5" s="1"/>
  <c r="G11" i="10" s="1"/>
  <c r="J20" i="5"/>
  <c r="K20" i="5" s="1"/>
  <c r="J11" i="10" s="1"/>
  <c r="E21" i="5"/>
  <c r="B12" i="10" s="1"/>
  <c r="F21" i="5"/>
  <c r="G21" i="5" s="1"/>
  <c r="G12" i="10" s="1"/>
  <c r="J21" i="5"/>
  <c r="K21" i="5" s="1"/>
  <c r="J12" i="10" s="1"/>
  <c r="E22" i="5"/>
  <c r="B13" i="10"/>
  <c r="F22" i="5"/>
  <c r="G22" i="5"/>
  <c r="G13" i="10" s="1"/>
  <c r="J22" i="5"/>
  <c r="K22" i="5" s="1"/>
  <c r="J13" i="10" s="1"/>
  <c r="E23" i="5"/>
  <c r="B14" i="10" s="1"/>
  <c r="F23" i="5"/>
  <c r="G23" i="5"/>
  <c r="G14" i="10" s="1"/>
  <c r="J23" i="5"/>
  <c r="K23" i="5" s="1"/>
  <c r="J14" i="10" s="1"/>
  <c r="E24" i="5"/>
  <c r="B15" i="10"/>
  <c r="F24" i="5"/>
  <c r="G24" i="5"/>
  <c r="G15" i="10" s="1"/>
  <c r="J24" i="5"/>
  <c r="K24" i="5" s="1"/>
  <c r="J15" i="10" s="1"/>
  <c r="E25" i="5"/>
  <c r="B16" i="10" s="1"/>
  <c r="F25" i="5"/>
  <c r="G25" i="5" s="1"/>
  <c r="G16" i="10" s="1"/>
  <c r="J25" i="5"/>
  <c r="K25" i="5" s="1"/>
  <c r="J16" i="10" s="1"/>
  <c r="E26" i="5"/>
  <c r="B17" i="10" s="1"/>
  <c r="F26" i="5"/>
  <c r="G26" i="5" s="1"/>
  <c r="G17" i="10" s="1"/>
  <c r="J26" i="5"/>
  <c r="K26" i="5" s="1"/>
  <c r="J17" i="10" s="1"/>
  <c r="D27" i="5"/>
  <c r="E4" i="33"/>
  <c r="F4" i="33" s="1"/>
  <c r="G4" i="33" s="1"/>
  <c r="H4" i="33" s="1"/>
  <c r="G5" i="10"/>
  <c r="L15" i="10"/>
  <c r="M15" i="10"/>
  <c r="L13" i="10"/>
  <c r="M11" i="10"/>
  <c r="L9" i="10"/>
  <c r="M9" i="10"/>
  <c r="M7" i="10"/>
  <c r="M16" i="10"/>
  <c r="L14" i="10"/>
  <c r="M8" i="10"/>
  <c r="H17" i="250"/>
  <c r="I17" i="250"/>
  <c r="I10" i="250"/>
  <c r="H10" i="250"/>
  <c r="L4" i="10"/>
  <c r="F4" i="10"/>
  <c r="M4" i="10"/>
  <c r="F2" i="10"/>
  <c r="M2" i="10"/>
  <c r="L2" i="10"/>
  <c r="M5" i="10"/>
  <c r="M14" i="10"/>
  <c r="M3" i="10"/>
  <c r="N28" i="249"/>
  <c r="J16" i="250" s="1"/>
  <c r="N26" i="249"/>
  <c r="J14" i="250" s="1"/>
  <c r="N25" i="249"/>
  <c r="J13" i="250" s="1"/>
  <c r="N24" i="249"/>
  <c r="J12" i="250" s="1"/>
  <c r="N16" i="249"/>
  <c r="J5" i="250" s="1"/>
  <c r="N19" i="249"/>
  <c r="J8" i="250" s="1"/>
  <c r="F7" i="250"/>
  <c r="M3" i="250"/>
  <c r="L9" i="250"/>
  <c r="J20" i="249"/>
  <c r="K20" i="249" s="1"/>
  <c r="H9" i="250" s="1"/>
  <c r="J21" i="249"/>
  <c r="K21" i="249" s="1"/>
  <c r="N27" i="249"/>
  <c r="J15" i="250" s="1"/>
  <c r="L12" i="250"/>
  <c r="J23" i="249"/>
  <c r="K23" i="249" s="1"/>
  <c r="J26" i="249"/>
  <c r="K26" i="249" s="1"/>
  <c r="N17" i="249"/>
  <c r="J6" i="250" s="1"/>
  <c r="J19" i="249"/>
  <c r="K19" i="249" s="1"/>
  <c r="J18" i="249"/>
  <c r="K18" i="249" s="1"/>
  <c r="J16" i="249"/>
  <c r="K16" i="249" s="1"/>
  <c r="J28" i="249"/>
  <c r="K28" i="249" s="1"/>
  <c r="H16" i="250" s="1"/>
  <c r="J17" i="249"/>
  <c r="K17" i="249" s="1"/>
  <c r="H6" i="250" s="1"/>
  <c r="J25" i="249"/>
  <c r="K25" i="249" s="1"/>
  <c r="H13" i="250" s="1"/>
  <c r="B4" i="250" l="1"/>
  <c r="M15" i="249"/>
  <c r="N15" i="249" s="1"/>
  <c r="J4" i="250" s="1"/>
  <c r="B3" i="250"/>
  <c r="M14" i="249"/>
  <c r="N14" i="249" s="1"/>
  <c r="J3" i="250" s="1"/>
  <c r="P14" i="249"/>
  <c r="B2" i="250"/>
  <c r="M13" i="249"/>
  <c r="N13" i="249" s="1"/>
  <c r="J2" i="250" s="1"/>
  <c r="F5" i="250"/>
  <c r="L16" i="250"/>
  <c r="F8" i="10"/>
  <c r="F7" i="10"/>
  <c r="L11" i="250"/>
  <c r="L5" i="250"/>
  <c r="M12" i="10"/>
  <c r="F4" i="250"/>
  <c r="I25" i="5"/>
  <c r="I16" i="10" s="1"/>
  <c r="F14" i="250"/>
  <c r="M15" i="250"/>
  <c r="M17" i="10"/>
  <c r="L11" i="10"/>
  <c r="L17" i="10"/>
  <c r="L4" i="250"/>
  <c r="L12" i="10"/>
  <c r="L27" i="249"/>
  <c r="I15" i="250" s="1"/>
  <c r="R16" i="249"/>
  <c r="M13" i="250"/>
  <c r="F13" i="250"/>
  <c r="L23" i="249"/>
  <c r="I11" i="250" s="1"/>
  <c r="F15" i="250"/>
  <c r="R21" i="249"/>
  <c r="M6" i="250"/>
  <c r="F12" i="250"/>
  <c r="M11" i="250"/>
  <c r="M14" i="250"/>
  <c r="M7" i="250"/>
  <c r="L6" i="250"/>
  <c r="R14" i="249"/>
  <c r="J14" i="249" s="1"/>
  <c r="K14" i="249" s="1"/>
  <c r="H3" i="250" s="1"/>
  <c r="M16" i="250"/>
  <c r="L29" i="249"/>
  <c r="R28" i="249"/>
  <c r="F2" i="250"/>
  <c r="L2" i="250"/>
  <c r="P13" i="249"/>
  <c r="R13" i="249" s="1"/>
  <c r="J13" i="249" s="1"/>
  <c r="K13" i="249" s="1"/>
  <c r="H2" i="250" s="1"/>
  <c r="P29" i="249"/>
  <c r="R29" i="249" s="1"/>
  <c r="E16" i="249"/>
  <c r="I15" i="5"/>
  <c r="I6" i="10" s="1"/>
  <c r="H13" i="10"/>
  <c r="K13" i="10" s="1"/>
  <c r="I22" i="5"/>
  <c r="I13" i="10" s="1"/>
  <c r="H5" i="250"/>
  <c r="K5" i="250" s="1"/>
  <c r="L16" i="249"/>
  <c r="I5" i="250" s="1"/>
  <c r="L15" i="5"/>
  <c r="P24" i="249"/>
  <c r="R24" i="249" s="1"/>
  <c r="P15" i="249"/>
  <c r="R15" i="249" s="1"/>
  <c r="J15" i="249" s="1"/>
  <c r="K15" i="249" s="1"/>
  <c r="H4" i="250" s="1"/>
  <c r="P23" i="249"/>
  <c r="R23" i="249" s="1"/>
  <c r="P18" i="249"/>
  <c r="R18" i="249" s="1"/>
  <c r="O19" i="249"/>
  <c r="I19" i="5"/>
  <c r="I10" i="10" s="1"/>
  <c r="I14" i="5"/>
  <c r="I5" i="10" s="1"/>
  <c r="K3" i="10"/>
  <c r="O20" i="249"/>
  <c r="H11" i="250"/>
  <c r="O18" i="249"/>
  <c r="L18" i="5"/>
  <c r="H15" i="250"/>
  <c r="K15" i="250" s="1"/>
  <c r="O23" i="249"/>
  <c r="L19" i="5"/>
  <c r="P25" i="249"/>
  <c r="R25" i="249" s="1"/>
  <c r="H10" i="10"/>
  <c r="K10" i="10" s="1"/>
  <c r="P26" i="249"/>
  <c r="R26" i="249" s="1"/>
  <c r="L25" i="5"/>
  <c r="J4" i="10"/>
  <c r="L13" i="5"/>
  <c r="J9" i="10"/>
  <c r="K9" i="10" s="1"/>
  <c r="K12" i="10"/>
  <c r="K6" i="250"/>
  <c r="H14" i="250"/>
  <c r="K14" i="250" s="1"/>
  <c r="L26" i="249"/>
  <c r="I14" i="250" s="1"/>
  <c r="O26" i="249"/>
  <c r="L22" i="5"/>
  <c r="L23" i="5"/>
  <c r="E20" i="249"/>
  <c r="K17" i="10"/>
  <c r="K14" i="10"/>
  <c r="I21" i="5"/>
  <c r="I12" i="10" s="1"/>
  <c r="L16" i="5"/>
  <c r="L26" i="5"/>
  <c r="J11" i="250"/>
  <c r="L21" i="5"/>
  <c r="H7" i="250"/>
  <c r="I12" i="5"/>
  <c r="I3" i="10" s="1"/>
  <c r="P17" i="249"/>
  <c r="R17" i="249" s="1"/>
  <c r="E28" i="249"/>
  <c r="E21" i="249"/>
  <c r="I26" i="5"/>
  <c r="I17" i="10" s="1"/>
  <c r="I23" i="5"/>
  <c r="I14" i="10" s="1"/>
  <c r="O27" i="249"/>
  <c r="K9" i="250"/>
  <c r="L12" i="5"/>
  <c r="H16" i="10"/>
  <c r="K16" i="10" s="1"/>
  <c r="E27" i="249"/>
  <c r="E30" i="249" s="1"/>
  <c r="D30" i="249" s="1"/>
  <c r="M30" i="249" s="1"/>
  <c r="I20" i="5"/>
  <c r="I11" i="10" s="1"/>
  <c r="R20" i="249"/>
  <c r="K27" i="5"/>
  <c r="H8" i="10"/>
  <c r="K8" i="10" s="1"/>
  <c r="L17" i="5"/>
  <c r="O21" i="249"/>
  <c r="L21" i="249"/>
  <c r="L28" i="249"/>
  <c r="I16" i="250" s="1"/>
  <c r="G16" i="250"/>
  <c r="K16" i="250" s="1"/>
  <c r="I31" i="249"/>
  <c r="H8" i="250"/>
  <c r="K8" i="250" s="1"/>
  <c r="L19" i="249"/>
  <c r="I8" i="250" s="1"/>
  <c r="F9" i="250"/>
  <c r="M9" i="250"/>
  <c r="L16" i="10"/>
  <c r="F16" i="10"/>
  <c r="H11" i="10"/>
  <c r="K11" i="10" s="1"/>
  <c r="L20" i="5"/>
  <c r="F5" i="10"/>
  <c r="L5" i="10"/>
  <c r="P19" i="249"/>
  <c r="R19" i="249" s="1"/>
  <c r="E19" i="249"/>
  <c r="I16" i="5"/>
  <c r="I7" i="10" s="1"/>
  <c r="G7" i="10"/>
  <c r="K7" i="10" s="1"/>
  <c r="L17" i="249"/>
  <c r="I6" i="250" s="1"/>
  <c r="I11" i="5"/>
  <c r="L11" i="5"/>
  <c r="G27" i="5"/>
  <c r="G12" i="250"/>
  <c r="K12" i="250" s="1"/>
  <c r="L24" i="249"/>
  <c r="I12" i="250" s="1"/>
  <c r="J6" i="10"/>
  <c r="K6" i="10" s="1"/>
  <c r="O16" i="249"/>
  <c r="O24" i="249"/>
  <c r="O28" i="249"/>
  <c r="L24" i="5"/>
  <c r="O17" i="249"/>
  <c r="L25" i="249"/>
  <c r="I13" i="250" s="1"/>
  <c r="L20" i="249"/>
  <c r="I9" i="250" s="1"/>
  <c r="G2" i="10"/>
  <c r="I13" i="5"/>
  <c r="I4" i="10" s="1"/>
  <c r="G4" i="10"/>
  <c r="G13" i="250"/>
  <c r="K13" i="250" s="1"/>
  <c r="O25" i="249"/>
  <c r="H15" i="10"/>
  <c r="K15" i="10" s="1"/>
  <c r="I24" i="5"/>
  <c r="I15" i="10" s="1"/>
  <c r="I18" i="5"/>
  <c r="I9" i="10" s="1"/>
  <c r="M6" i="10"/>
  <c r="F6" i="10"/>
  <c r="L6" i="10"/>
  <c r="H5" i="10"/>
  <c r="K5" i="10" s="1"/>
  <c r="L14" i="5"/>
  <c r="G7" i="250"/>
  <c r="L18" i="249"/>
  <c r="I7" i="250" s="1"/>
  <c r="O29" i="249"/>
  <c r="C9" i="249"/>
  <c r="L8" i="250"/>
  <c r="F8" i="250"/>
  <c r="L10" i="10"/>
  <c r="F10" i="10"/>
  <c r="H2" i="10"/>
  <c r="H27" i="5"/>
  <c r="K3" i="250" l="1"/>
  <c r="K4" i="250"/>
  <c r="L15" i="249"/>
  <c r="I4" i="250" s="1"/>
  <c r="O15" i="249"/>
  <c r="L14" i="249"/>
  <c r="I3" i="250" s="1"/>
  <c r="O14" i="249"/>
  <c r="K2" i="250"/>
  <c r="O13" i="249"/>
  <c r="K31" i="249"/>
  <c r="L13" i="249"/>
  <c r="I2" i="250" s="1"/>
  <c r="K11" i="250"/>
  <c r="K4" i="10"/>
  <c r="K7" i="250"/>
  <c r="E22" i="249"/>
  <c r="D22" i="249" s="1"/>
  <c r="K2" i="10"/>
  <c r="I27" i="5"/>
  <c r="I2" i="10"/>
  <c r="E9" i="5"/>
  <c r="L27" i="5"/>
  <c r="I9" i="5" s="1"/>
  <c r="L9" i="5" s="1"/>
  <c r="D17" i="250"/>
  <c r="F30" i="249"/>
  <c r="P30" i="249" s="1"/>
  <c r="N30" i="249"/>
  <c r="Q30" i="249"/>
  <c r="Q22" i="249" l="1"/>
  <c r="M22" i="249"/>
  <c r="N22" i="249" s="1"/>
  <c r="O22" i="249" s="1"/>
  <c r="L31" i="249"/>
  <c r="F22" i="249"/>
  <c r="P22" i="249" s="1"/>
  <c r="D10" i="250"/>
  <c r="F10" i="250" s="1"/>
  <c r="J17" i="250"/>
  <c r="K17" i="250" s="1"/>
  <c r="O30" i="249"/>
  <c r="H8" i="249" s="1"/>
  <c r="M17" i="250"/>
  <c r="F17" i="250"/>
  <c r="L17" i="250"/>
  <c r="R30" i="249"/>
  <c r="R22" i="249" l="1"/>
  <c r="N31" i="249"/>
  <c r="J10" i="250"/>
  <c r="K10" i="250" s="1"/>
  <c r="L10" i="250"/>
  <c r="M10" i="250"/>
  <c r="H6" i="249"/>
  <c r="O31" i="249"/>
  <c r="H10" i="249"/>
  <c r="L6" i="249" s="1"/>
  <c r="L10" i="249" s="1"/>
  <c r="L8" i="249" s="1"/>
</calcChain>
</file>

<file path=xl/comments1.xml><?xml version="1.0" encoding="utf-8"?>
<comments xmlns="http://schemas.openxmlformats.org/spreadsheetml/2006/main">
  <authors>
    <author>Kschein</author>
    <author>USAID</author>
  </authors>
  <commentList>
    <comment ref="N3" authorId="0">
      <text>
        <r>
          <rPr>
            <b/>
            <sz val="14"/>
            <color indexed="81"/>
            <rFont val="Tahoma"/>
            <family val="2"/>
          </rPr>
          <t>Include an Inland Rate only if the country is landlocked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doesn't not include number of bags required for bulk commodities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1">
      <text>
        <r>
          <rPr>
            <b/>
            <sz val="9"/>
            <color indexed="81"/>
            <rFont val="Tahoma"/>
            <family val="2"/>
          </rPr>
          <t>price estimate is per bag, not per 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3" authorId="1">
      <text>
        <r>
          <rPr>
            <b/>
            <sz val="9"/>
            <color indexed="81"/>
            <rFont val="Tahoma"/>
            <family val="2"/>
          </rPr>
          <t>price estimate is per bag, not per MT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USAID</author>
    <author>souellette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price estimate is per bag, not per MT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1">
      <text>
        <r>
          <rPr>
            <b/>
            <sz val="8"/>
            <color indexed="81"/>
            <rFont val="Tahoma"/>
            <family val="2"/>
          </rPr>
          <t>crop report (no  purchase history)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0" authorId="1">
      <text>
        <r>
          <rPr>
            <b/>
            <sz val="8"/>
            <color indexed="81"/>
            <rFont val="Tahoma"/>
            <family val="2"/>
          </rPr>
          <t>crop report (no purchase history)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1" authorId="1">
      <text>
        <r>
          <rPr>
            <b/>
            <sz val="8"/>
            <color indexed="81"/>
            <rFont val="Tahoma"/>
            <family val="2"/>
          </rPr>
          <t>crop report (no purchase history)</t>
        </r>
      </text>
    </comment>
    <comment ref="E69" authorId="1">
      <text>
        <r>
          <rPr>
            <b/>
            <sz val="8"/>
            <color indexed="81"/>
            <rFont val="Tahoma"/>
            <family val="2"/>
          </rPr>
          <t>crop report (no purchase history)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2" authorId="1">
      <text>
        <r>
          <rPr>
            <b/>
            <sz val="8"/>
            <color indexed="81"/>
            <rFont val="Tahoma"/>
            <family val="2"/>
          </rPr>
          <t>crop report (no purchase history)</t>
        </r>
      </text>
    </comment>
  </commentList>
</comments>
</file>

<file path=xl/comments3.xml><?xml version="1.0" encoding="utf-8"?>
<comments xmlns="http://schemas.openxmlformats.org/spreadsheetml/2006/main">
  <authors>
    <author>Kschein</author>
  </authors>
  <commentList>
    <comment ref="I3" authorId="0">
      <text>
        <r>
          <rPr>
            <b/>
            <sz val="14"/>
            <color indexed="81"/>
            <rFont val="Tahoma"/>
            <family val="2"/>
          </rPr>
          <t>Inlcude an Inland Rate only if the country is landlocked</t>
        </r>
      </text>
    </comment>
  </commentList>
</comments>
</file>

<file path=xl/sharedStrings.xml><?xml version="1.0" encoding="utf-8"?>
<sst xmlns="http://schemas.openxmlformats.org/spreadsheetml/2006/main" count="1035" uniqueCount="424">
  <si>
    <t>Serbia</t>
  </si>
  <si>
    <t>Seychelles</t>
  </si>
  <si>
    <t>Sierra Leone</t>
  </si>
  <si>
    <t>Singapore</t>
  </si>
  <si>
    <t>Slovakia</t>
  </si>
  <si>
    <t>Slovania</t>
  </si>
  <si>
    <t>Solomon Island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</si>
  <si>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</si>
  <si>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</si>
  <si>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</si>
  <si>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</si>
  <si>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</si>
  <si>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</si>
  <si>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</si>
  <si>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</si>
  <si>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</si>
  <si>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</si>
  <si>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</si>
  <si>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</si>
  <si>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</si>
  <si>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</si>
  <si>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</si>
  <si>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</si>
  <si>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and Tabago</t>
  </si>
  <si>
    <t>Tunisia</t>
  </si>
  <si>
    <t>Turkenistan</t>
  </si>
  <si>
    <t>Turkey</t>
  </si>
  <si>
    <t>Tuvalu</t>
  </si>
  <si>
    <t>Uganda</t>
  </si>
  <si>
    <t>Ukraine</t>
  </si>
  <si>
    <t>United Arab Emirates</t>
  </si>
  <si>
    <t>Uruguay</t>
  </si>
  <si>
    <t>Uzbekistan</t>
  </si>
  <si>
    <t>Vanautu</t>
  </si>
  <si>
    <t>Venezuela</t>
  </si>
  <si>
    <t>Vietnam</t>
  </si>
  <si>
    <t>West Bank/Gaza</t>
  </si>
  <si>
    <t>Yemen</t>
  </si>
  <si>
    <t>Zambia</t>
  </si>
  <si>
    <t>Zimbabwe</t>
  </si>
  <si>
    <t>Italy</t>
  </si>
  <si>
    <t>Ocean Rate ($/MT)</t>
  </si>
  <si>
    <t>Inland Rate ($/MT)</t>
  </si>
  <si>
    <t>Commodity Price ($/MT)</t>
  </si>
  <si>
    <t>Submission Date</t>
  </si>
  <si>
    <t>Regional Trade Route</t>
  </si>
  <si>
    <t>Country</t>
  </si>
  <si>
    <t>El Salvador</t>
  </si>
  <si>
    <t>West Africa</t>
  </si>
  <si>
    <t>Mauritania</t>
  </si>
  <si>
    <t>South East Africa</t>
  </si>
  <si>
    <t>Mozambique</t>
  </si>
  <si>
    <t>Commodity Type</t>
  </si>
  <si>
    <t>South East Asia</t>
  </si>
  <si>
    <t>Afghanistan</t>
  </si>
  <si>
    <t>Other</t>
  </si>
  <si>
    <t>Albania</t>
  </si>
  <si>
    <t>Algeria</t>
  </si>
  <si>
    <t>Andorra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</si>
  <si>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</si>
  <si>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</si>
  <si>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</si>
  <si>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</si>
  <si>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</si>
  <si>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</si>
  <si>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</si>
  <si>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</si>
  <si>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</si>
  <si>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</si>
  <si>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</si>
  <si>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</si>
  <si>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</si>
  <si>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</si>
  <si>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</si>
  <si>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</si>
  <si>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</si>
  <si>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</si>
  <si>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</si>
  <si>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</si>
  <si>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</si>
  <si>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</si>
  <si>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</si>
  <si>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</si>
  <si>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</si>
  <si>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</si>
  <si>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CAR</t>
  </si>
  <si>
    <t>Chad</t>
  </si>
  <si>
    <t>Chile</t>
  </si>
  <si>
    <t>Colombia</t>
  </si>
  <si>
    <t>Comoros</t>
  </si>
  <si>
    <t>Costa Rica</t>
  </si>
  <si>
    <t>Cote d'Ivoire</t>
  </si>
  <si>
    <t>Croatia</t>
  </si>
  <si>
    <t>Cuba</t>
  </si>
  <si>
    <t>Cyprus</t>
  </si>
  <si>
    <t>Czech Republic</t>
  </si>
  <si>
    <t>Denmark</t>
  </si>
  <si>
    <t>Red Sea</t>
  </si>
  <si>
    <t>Djibouti</t>
  </si>
  <si>
    <t>Dominica</t>
  </si>
  <si>
    <t>Dominican Republic</t>
  </si>
  <si>
    <t>DPRK</t>
  </si>
  <si>
    <t>DR Congo</t>
  </si>
  <si>
    <t>E. Timor</t>
  </si>
  <si>
    <t>Ecuador</t>
  </si>
  <si>
    <t>Egypt</t>
  </si>
  <si>
    <t>Central America/Caribbean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</si>
  <si>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</si>
  <si>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</si>
  <si>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</si>
  <si>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</si>
  <si>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</si>
  <si>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</si>
  <si>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</si>
  <si>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</si>
  <si>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</si>
  <si>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</si>
  <si>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Ghana</t>
  </si>
  <si>
    <t>Ginea Bissau</t>
  </si>
  <si>
    <t>Granada</t>
  </si>
  <si>
    <t>Greece</t>
  </si>
  <si>
    <t>Guatemala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</si>
  <si>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</si>
  <si>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</si>
  <si>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</si>
  <si>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</si>
  <si>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</si>
  <si>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</si>
  <si>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</si>
  <si>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</si>
  <si>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</si>
  <si>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</si>
  <si>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</si>
  <si>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</si>
  <si>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Jamaica</t>
  </si>
  <si>
    <t>Japan</t>
  </si>
  <si>
    <t>Jordan</t>
  </si>
  <si>
    <t>Kazakhstan</t>
  </si>
  <si>
    <t>Kenya</t>
  </si>
  <si>
    <t>Kosovo</t>
  </si>
  <si>
    <t>Kribati</t>
  </si>
  <si>
    <t>Kuwait</t>
  </si>
  <si>
    <t>Kyrgyzstan</t>
  </si>
  <si>
    <t>Laos</t>
  </si>
  <si>
    <t>Latvia</t>
  </si>
  <si>
    <t>Lebanon</t>
  </si>
  <si>
    <t>Lesotho</t>
  </si>
  <si>
    <t>Liberia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</si>
  <si>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</si>
  <si>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</si>
  <si>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</si>
  <si>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</si>
  <si>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</si>
  <si>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</si>
  <si>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</si>
  <si>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</si>
  <si>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</si>
  <si>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</si>
  <si>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</si>
  <si>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Mauritius</t>
  </si>
  <si>
    <t>Mexico</t>
  </si>
  <si>
    <t>Micronesia</t>
  </si>
  <si>
    <t>Mongolia</t>
  </si>
  <si>
    <t>Montenegro</t>
  </si>
  <si>
    <t>Morocco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</si>
  <si>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</si>
  <si>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</si>
  <si>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</si>
  <si>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</si>
  <si>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</si>
  <si>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</si>
  <si>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</si>
  <si>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</si>
  <si>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</si>
  <si>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</si>
  <si>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</si>
  <si>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</si>
  <si>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</si>
  <si>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</si>
  <si>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Papau New guinea</t>
  </si>
  <si>
    <t>Paraguay</t>
  </si>
  <si>
    <t>Peru</t>
  </si>
  <si>
    <t>Phillipines</t>
  </si>
  <si>
    <t>Poland</t>
  </si>
  <si>
    <t>Portugal</t>
  </si>
  <si>
    <t>Qatar</t>
  </si>
  <si>
    <t>Republic of Congo</t>
  </si>
  <si>
    <t>Romania</t>
  </si>
  <si>
    <t>Rwanda</t>
  </si>
  <si>
    <t>Saint Kitts and Nevis</t>
  </si>
  <si>
    <t>Saint Lucia</t>
  </si>
  <si>
    <t>Saint Vincent</t>
  </si>
  <si>
    <t>Samoa</t>
  </si>
  <si>
    <t>San Marino</t>
  </si>
  <si>
    <t xml:space="preserve">Sao Tome </t>
  </si>
  <si>
    <t>Saudi Arabia</t>
  </si>
  <si>
    <t>Senegal</t>
  </si>
  <si>
    <t>Barley, Steel Cut bagged</t>
  </si>
  <si>
    <t>Barley, Bulk</t>
  </si>
  <si>
    <t>Peanut Butter Paste</t>
  </si>
  <si>
    <t>Wheat, SRW, bagged</t>
  </si>
  <si>
    <t>Wheat, SRW, Blk</t>
  </si>
  <si>
    <t>Wheat, SW, Blk</t>
  </si>
  <si>
    <t>Wheat, SW, Blk, w/bags*</t>
  </si>
  <si>
    <t>Wheat, SW, bagged</t>
  </si>
  <si>
    <t>FY</t>
  </si>
  <si>
    <t>METRIC TONNAGE (MT)</t>
  </si>
  <si>
    <t>PROGRAM SUMMARY</t>
  </si>
  <si>
    <t>TOTAL MT</t>
  </si>
  <si>
    <t>Direct Distribution (DD)</t>
  </si>
  <si>
    <t>Monetization (Monet)</t>
  </si>
  <si>
    <t>DD MT Total</t>
  </si>
  <si>
    <t>Monet MT Total</t>
  </si>
  <si>
    <t>COMMODITY &amp; FREIGHT (C&amp;F) COSTS</t>
  </si>
  <si>
    <t>% Monet</t>
  </si>
  <si>
    <t>Commodity Value (000s)</t>
  </si>
  <si>
    <t>DD C&amp;F Total (000s)</t>
  </si>
  <si>
    <t>Monet C&amp;F Total (000s)</t>
  </si>
  <si>
    <t>Total C&amp;F (000s)</t>
  </si>
  <si>
    <t>TOTAL C&amp;F (000s)</t>
  </si>
  <si>
    <t>TOTAL PROGRAM COST (000s)</t>
  </si>
  <si>
    <t>% DD</t>
  </si>
  <si>
    <t>% Section 202(e)</t>
  </si>
  <si>
    <t>Commodity</t>
  </si>
  <si>
    <t>MCH-M</t>
  </si>
  <si>
    <t>MCH-C</t>
  </si>
  <si>
    <t>OCF</t>
  </si>
  <si>
    <t>OCF-I</t>
  </si>
  <si>
    <t>FFW</t>
  </si>
  <si>
    <t>Monetization</t>
  </si>
  <si>
    <t>GR</t>
  </si>
  <si>
    <t>Buckwheat Groats</t>
  </si>
  <si>
    <t>Buckwheat Supreme Flour</t>
  </si>
  <si>
    <t xml:space="preserve">Bulgur </t>
  </si>
  <si>
    <t>Bulgur - SF</t>
  </si>
  <si>
    <t>Corn, bagged</t>
  </si>
  <si>
    <t xml:space="preserve">Cornmeal </t>
  </si>
  <si>
    <t xml:space="preserve">Cornmeal - SF </t>
  </si>
  <si>
    <t>Lentils</t>
  </si>
  <si>
    <t>Mainstay 3600</t>
  </si>
  <si>
    <t>Mainstay Complete</t>
  </si>
  <si>
    <t xml:space="preserve">Peas, Green </t>
  </si>
  <si>
    <t xml:space="preserve">Peas, Split Green </t>
  </si>
  <si>
    <t xml:space="preserve">Peas, Split Yellow </t>
  </si>
  <si>
    <t xml:space="preserve">Peas, Yellow </t>
  </si>
  <si>
    <t>Potato, Dehydrated Flakes</t>
  </si>
  <si>
    <t xml:space="preserve">Rice, bagged </t>
  </si>
  <si>
    <t xml:space="preserve">Sorghum Grits - SF </t>
  </si>
  <si>
    <t>Sorghum, bagged</t>
  </si>
  <si>
    <t>Soy Flour, defatted</t>
  </si>
  <si>
    <t>Soy Protein, concentrate</t>
  </si>
  <si>
    <t>Soy Protein, isolate</t>
  </si>
  <si>
    <t>Soy Protein, textured</t>
  </si>
  <si>
    <t>Wheat Flour, AP</t>
  </si>
  <si>
    <t xml:space="preserve">Wheat Flour, bread </t>
  </si>
  <si>
    <t>PVO</t>
  </si>
  <si>
    <t>MT</t>
  </si>
  <si>
    <t>ICSM</t>
  </si>
  <si>
    <t>NFDM</t>
  </si>
  <si>
    <t>CDSO</t>
  </si>
  <si>
    <t>WSB</t>
  </si>
  <si>
    <t>WSM</t>
  </si>
  <si>
    <t xml:space="preserve">Wheat, HRW, bagged </t>
  </si>
  <si>
    <t>Wheat, HRW, Blk</t>
  </si>
  <si>
    <t>Wheat, HRW, Blk, w/bags*</t>
  </si>
  <si>
    <t>Corn, Blk</t>
  </si>
  <si>
    <t>Corn, Blk, w/bags*</t>
  </si>
  <si>
    <t>Rice, Blk, w/bags*</t>
  </si>
  <si>
    <t xml:space="preserve">Sorghum, Blk </t>
  </si>
  <si>
    <t>Sorghum, Blk, w/bags*</t>
  </si>
  <si>
    <t>Soybean meal, Blk</t>
  </si>
  <si>
    <t>WMR</t>
  </si>
  <si>
    <t>HA</t>
  </si>
  <si>
    <t>HN</t>
  </si>
  <si>
    <t>AG</t>
  </si>
  <si>
    <t>ED</t>
  </si>
  <si>
    <t>TS</t>
  </si>
  <si>
    <t>RC</t>
  </si>
  <si>
    <t>Bulk/VA</t>
  </si>
  <si>
    <t>Bulk/Processed</t>
  </si>
  <si>
    <t>Wheat, HRS, bagged</t>
  </si>
  <si>
    <t>CSB</t>
  </si>
  <si>
    <t>CSMF</t>
  </si>
  <si>
    <t>CSM</t>
  </si>
  <si>
    <t>Wheat, HRS, Blk</t>
  </si>
  <si>
    <t xml:space="preserve">Wheat, NS, Blk </t>
  </si>
  <si>
    <t xml:space="preserve">Wheat, NSD, Blk </t>
  </si>
  <si>
    <t>Line</t>
  </si>
  <si>
    <t>MON</t>
  </si>
  <si>
    <t>Wheat, HW, bagged</t>
  </si>
  <si>
    <t>Wheat, HW, Blk</t>
  </si>
  <si>
    <t xml:space="preserve">Direct Distribution </t>
  </si>
  <si>
    <t>Veg. Oil, 208l</t>
  </si>
  <si>
    <t>Veg. Oil, 20l</t>
  </si>
  <si>
    <t xml:space="preserve">Veg. Oil, 4l </t>
  </si>
  <si>
    <t xml:space="preserve">Veg. Oil, refined Blk  </t>
  </si>
  <si>
    <t>Commodity ID</t>
  </si>
  <si>
    <t>Bulk</t>
  </si>
  <si>
    <t>Inland Rate</t>
  </si>
  <si>
    <t>Ocean Value</t>
  </si>
  <si>
    <t>Inland Value</t>
  </si>
  <si>
    <t>Total Trans</t>
  </si>
  <si>
    <t>Commodity Value</t>
  </si>
  <si>
    <t>Com and FRT</t>
  </si>
  <si>
    <t>Country,Countries or Region</t>
  </si>
  <si>
    <t>MON-DF</t>
  </si>
  <si>
    <t>MF</t>
  </si>
  <si>
    <t>Country/Region</t>
  </si>
  <si>
    <t xml:space="preserve">Beans, Bk </t>
  </si>
  <si>
    <t>Beans, GN</t>
  </si>
  <si>
    <t>Beans, Kidney, (dark&amp;light)</t>
  </si>
  <si>
    <t>Beans, Navy</t>
  </si>
  <si>
    <t xml:space="preserve">Beans, Pinto </t>
  </si>
  <si>
    <t xml:space="preserve">Beans, Red </t>
  </si>
  <si>
    <t>Fiscal Year</t>
  </si>
  <si>
    <t>SNET</t>
  </si>
  <si>
    <t>Total</t>
  </si>
  <si>
    <t>Mon/DD</t>
  </si>
  <si>
    <t>MON/DD</t>
  </si>
  <si>
    <t>Com Price</t>
  </si>
  <si>
    <t>Inland Value (000s)</t>
  </si>
  <si>
    <t>Ocean Value (000s)</t>
  </si>
  <si>
    <t>Total Trans (000s)</t>
  </si>
  <si>
    <t>Commodity value (000s)</t>
  </si>
  <si>
    <t>Estimated Total Com and Frt (000s)</t>
  </si>
  <si>
    <t>Section 202(e) (000s)</t>
  </si>
  <si>
    <t>ITSH (000s)</t>
  </si>
  <si>
    <t>FY Funding Source</t>
  </si>
  <si>
    <t>Program Year</t>
  </si>
  <si>
    <t>DATE</t>
  </si>
  <si>
    <t>Buckwheat - Wheat blend</t>
  </si>
  <si>
    <t>Chickpeas</t>
  </si>
  <si>
    <t>Raisins (California)</t>
  </si>
  <si>
    <t>RiceX</t>
  </si>
  <si>
    <t>Vitameal</t>
  </si>
  <si>
    <t>Line 8 Commodity Cost Worksheet</t>
  </si>
  <si>
    <t xml:space="preserve">Mission </t>
  </si>
  <si>
    <t>% Mon</t>
  </si>
  <si>
    <t>Total FFP FY Cost</t>
  </si>
  <si>
    <t>Salmon (canned)</t>
  </si>
  <si>
    <t>Soybeans, bulk</t>
  </si>
  <si>
    <t>South Sudan</t>
  </si>
  <si>
    <t>Angola</t>
  </si>
  <si>
    <t>BAGS, WOVEN POLYPROPYLENE- 50 KG    100752</t>
  </si>
  <si>
    <t>BEANS, BLACK BAG-50 KG    100552</t>
  </si>
  <si>
    <t>BEANS, GARBANZO, DESI BAG-50 KG    101038</t>
  </si>
  <si>
    <t>BEANS, GARBANZO, KABULI BAG-50 KG    100905</t>
  </si>
  <si>
    <t>BEANS, GREAT NORTHERN BAG-50 KG    100550</t>
  </si>
  <si>
    <t>BEANS, KIDNEY, DARK RED BAG-50 KG    100553</t>
  </si>
  <si>
    <t>BEANS, KIDNEY, LIGHT RED BAG-50 KG    100554</t>
  </si>
  <si>
    <t>BEANS, PINK BAG-50 KG    100549</t>
  </si>
  <si>
    <t>BEANS, PINTO BAG-50 KG    100551</t>
  </si>
  <si>
    <t>BEANS, SMALL RED BAG-50 KG    100547</t>
  </si>
  <si>
    <t>BULGUR BAG-50 KG    100606</t>
  </si>
  <si>
    <t>BULGUR, SOY-FORT BAG-50 KG    100605</t>
  </si>
  <si>
    <t>CORN, YELLOW BAG-50 KG    100576</t>
  </si>
  <si>
    <t>CORN, YELLOW BULK    100589</t>
  </si>
  <si>
    <t>CORNMEAL BAG-HP-25 KG    100609</t>
  </si>
  <si>
    <t>CORNMEAL, SOY-FORT BAG-HP-25 KG    100611</t>
  </si>
  <si>
    <t>CORN-SOY BLEND BAG-HP-25 KG    100538</t>
  </si>
  <si>
    <t>CORN-SOY BLEND PLUS BAG-HP-25 KG    110200</t>
  </si>
  <si>
    <t>CORN-SOY BLEND, INSTANT BAG-HP-25 KG    110197</t>
  </si>
  <si>
    <t>EMERGNCY FD, A20 PASTE POUCH-18-9/50 G    110174</t>
  </si>
  <si>
    <t>EMERGNCY FD, A28 RICE BAR-24-9/55 G    110181</t>
  </si>
  <si>
    <t>EMERGNCY FD, A29 WHEAT BAR-24-9/55 G    110184</t>
  </si>
  <si>
    <t>EMERGNCY FD, RUTF SPRD POUCH-150/92 G  110170</t>
  </si>
  <si>
    <t>FLOUR, ALL PURPOSE BAG-50 KG    100562</t>
  </si>
  <si>
    <t>FLOUR, BREAD BAG-50 KG    100563</t>
  </si>
  <si>
    <t>LENTILS BAG-50 KG    100560</t>
  </si>
  <si>
    <t>OIL, SOYBEAN, CRUDE, DEGUMMED BULK  100564</t>
  </si>
  <si>
    <t>OIL, VEGETABLE CAN-6/4 L    100566</t>
  </si>
  <si>
    <t>OIL, VEGETABLE DRUM-208 L    100568</t>
  </si>
  <si>
    <t>OIL, VEGETABLE PAIL-20 L    100633</t>
  </si>
  <si>
    <t>PEAS, GREEN, SPLIT BAG-50 KG    100556</t>
  </si>
  <si>
    <t>PEAS, GREEN, WHOLE BAG-50 KG    100559</t>
  </si>
  <si>
    <t>PEAS, YELLOW, SPLIT BAG-50 KG    100555</t>
  </si>
  <si>
    <t>PEAS, YELLOW, WHOLE BAG-50 KG    100558</t>
  </si>
  <si>
    <t>POTATO FLAKES, DEHYDRATED BAG-10 KG    100543</t>
  </si>
  <si>
    <t>POTATO FLAKES, DEHYDRATED BAG-20 KG    100544</t>
  </si>
  <si>
    <t>POTATO GRANULES, DEHY POUCH-10/1.36 KG    110192</t>
  </si>
  <si>
    <t>RICE, 2/7 LG, W-MLD, PRBL BAG-50 KG 100968</t>
  </si>
  <si>
    <t>RICE, 2/7 MG, W-MLD, PRBL BAG-50 KG 100970</t>
  </si>
  <si>
    <t>RICE, 3/15 LG, W-MLD BAG-50 KG    100971</t>
  </si>
  <si>
    <t>RICE, 5/20 LG, W-MLD BAG-50 KG    100975</t>
  </si>
  <si>
    <t>RICE, 5/20 LG, W-MLD, PRBL BAG-50 KG    100976</t>
  </si>
  <si>
    <t>RICE, 5/20 MG, W-MLD BAG-50 KG    100977</t>
  </si>
  <si>
    <t>RICE, 5/20 MG, W-MLD, PRBL BAG-50 KG    100978</t>
  </si>
  <si>
    <t>RICE, MILLED BULK   100599</t>
  </si>
  <si>
    <t>SORGHUM BAG-50 KG    100586</t>
  </si>
  <si>
    <t>SORGHUM BULK    100597</t>
  </si>
  <si>
    <t>SOY FLOUR, DEFATTED BAG-50 LB    100617</t>
  </si>
  <si>
    <t>SOY PROTEIN, CONCENTRATE BAG-25 KG    100537</t>
  </si>
  <si>
    <t>SOY PROTEIN, ISOLATE BAG-20 KG    110086</t>
  </si>
  <si>
    <t>SOY PROTEIN, TEXTURED BAG-50 LB    100618</t>
  </si>
  <si>
    <t>SOYBEANS, YELLOW BAG-50 KG    100577</t>
  </si>
  <si>
    <t>WHEAT, DARK NORTHERN SPRING BULK    100925</t>
  </si>
  <si>
    <t>WHEAT, HARD RED SPRING BAG-50 KG    100580</t>
  </si>
  <si>
    <t>WHEAT, HARD RED SPRING BULK    100592</t>
  </si>
  <si>
    <t>WHEAT, HARD RED WINTER BAG-50 KG    100581</t>
  </si>
  <si>
    <t>WHEAT, HARD RED WINTER BULK    100593</t>
  </si>
  <si>
    <t>WHEAT, NORTHERN SPRING BAG-50 KG    100585</t>
  </si>
  <si>
    <t>WHEAT, NORTHERN SPRING BULK    100596</t>
  </si>
  <si>
    <t>WHEAT, SOFT RED WINTER BAG-50 KG    100582</t>
  </si>
  <si>
    <t>WHEAT, SOFT RED WINTER BULK    100594</t>
  </si>
  <si>
    <t>WHEAT, SOFT WHITE BAG-50 KG    100583</t>
  </si>
  <si>
    <t>WHEAT, SOFT WHITE BULK    100598</t>
  </si>
  <si>
    <t>WHEAT-SOY BLEND BAG-HP-25 KG    100540</t>
  </si>
  <si>
    <t>Packaged</t>
  </si>
  <si>
    <t>N/A</t>
  </si>
  <si>
    <t>West Africa (Ebola)</t>
  </si>
  <si>
    <t>EMERGENCY FD, RUSF POUCH-105/100 G   110452</t>
  </si>
  <si>
    <t>POTATO GRANULES, DEHY POUCH-10 KG    110522</t>
  </si>
  <si>
    <t>POTATO GRANULES, DEHY POUCH-20 KG    110540</t>
  </si>
  <si>
    <t>CORN-SOY BLEND, SUPER CEREAL  PLUS BOX-10/1.5 KG 110472</t>
  </si>
  <si>
    <t>RICE, FORTIFIED, 5/20 LG, W-MLD BAG 50KG  110493</t>
  </si>
  <si>
    <t>RICE, FORTIFIED, 5/20 MG, W-MLD BAG 50KG  110495</t>
  </si>
  <si>
    <t>WHEAT, HARD WHITE BAG-50 KG    100584</t>
  </si>
  <si>
    <t>WHEAT, HARD WHITE BULK    100595</t>
  </si>
  <si>
    <t>f</t>
  </si>
  <si>
    <t>Bulk&lt;20K</t>
  </si>
  <si>
    <t>Bulk&gt;20K</t>
  </si>
  <si>
    <t>WHEAT, HARD WHITE BULK    100584</t>
  </si>
  <si>
    <t>WHEAT, HARD WHITE BAG-50 KG</t>
  </si>
  <si>
    <t>FY2017 COMMODITY CALCULATION WORKSHEET - Updated 09/20/2017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</si>
</sst>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&quot;$&quot;#,##0.0"/>
    <numFmt numFmtId="167" formatCode="&quot;$&quot;#,##0.0_);[Red]\(&quot;$&quot;#,##0.0\)"/>
    <numFmt numFmtId="168" formatCode="_(&quot;$&quot;* #,##0.000_);_(&quot;$&quot;* \(#,##0.000\);_(&quot;$&quot;* &quot;-&quot;???_);_(@_)"/>
    <numFmt numFmtId="169" formatCode="&quot;$&quot;#,##0.00"/>
  </numFmts>
  <fonts count="2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81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sz val="9"/>
      <name val="宋体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thick">
        <color indexed="37"/>
      </top>
      <bottom style="double">
        <color indexed="22"/>
      </bottom>
      <diagonal/>
    </border>
    <border>
      <left/>
      <right/>
      <top/>
      <bottom style="double">
        <color indexed="22"/>
      </bottom>
      <diagonal/>
    </border>
    <border>
      <left/>
      <right style="double">
        <color indexed="23"/>
      </right>
      <top/>
      <bottom style="double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/>
      <bottom/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 style="double">
        <color indexed="22"/>
      </right>
      <top style="double">
        <color indexed="22"/>
      </top>
      <bottom style="double">
        <color indexed="22"/>
      </bottom>
      <diagonal/>
    </border>
    <border>
      <left/>
      <right style="double">
        <color indexed="22"/>
      </right>
      <top style="thick">
        <color indexed="37"/>
      </top>
      <bottom style="double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double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double">
        <color indexed="22"/>
      </left>
      <right style="double">
        <color indexed="22"/>
      </right>
      <top/>
      <bottom style="double">
        <color indexed="22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medium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/>
      <right style="hair">
        <color indexed="22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double">
        <color indexed="22"/>
      </right>
      <top/>
      <bottom/>
      <diagonal/>
    </border>
    <border>
      <left style="medium">
        <color indexed="64"/>
      </left>
      <right style="double">
        <color indexed="22"/>
      </right>
      <top/>
      <bottom style="medium">
        <color indexed="64"/>
      </bottom>
      <diagonal/>
    </border>
    <border>
      <left style="hair">
        <color indexed="23"/>
      </left>
      <right/>
      <top style="hair">
        <color indexed="23"/>
      </top>
      <bottom style="medium">
        <color indexed="64"/>
      </bottom>
      <diagonal/>
    </border>
    <border>
      <left/>
      <right style="hair">
        <color indexed="23"/>
      </right>
      <top style="hair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22"/>
      </left>
      <right/>
      <top/>
      <bottom style="medium">
        <color indexed="64"/>
      </bottom>
      <diagonal/>
    </border>
    <border>
      <left/>
      <right style="hair">
        <color indexed="23"/>
      </right>
      <top/>
      <bottom style="medium">
        <color indexed="64"/>
      </bottom>
      <diagonal/>
    </border>
    <border>
      <left style="hair">
        <color indexed="23"/>
      </left>
      <right/>
      <top style="medium">
        <color indexed="64"/>
      </top>
      <bottom style="hair">
        <color indexed="23"/>
      </bottom>
      <diagonal/>
    </border>
    <border>
      <left style="hair">
        <color indexed="23"/>
      </left>
      <right/>
      <top style="medium">
        <color indexed="64"/>
      </top>
      <bottom/>
      <diagonal/>
    </border>
    <border>
      <left/>
      <right style="hair">
        <color indexed="23"/>
      </right>
      <top style="medium">
        <color indexed="64"/>
      </top>
      <bottom/>
      <diagonal/>
    </border>
    <border>
      <left style="hair">
        <color indexed="23"/>
      </left>
      <right/>
      <top/>
      <bottom/>
      <diagonal/>
    </border>
    <border>
      <left/>
      <right style="hair">
        <color indexed="23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7" fillId="0" borderId="0" xfId="0" applyFont="1" applyAlignment="1">
      <alignment wrapText="1"/>
    </xf>
    <xf numFmtId="0" fontId="0" fillId="0" borderId="3" xfId="0" applyBorder="1"/>
    <xf numFmtId="0" fontId="4" fillId="0" borderId="0" xfId="0" applyFont="1" applyFill="1" applyBorder="1"/>
    <xf numFmtId="0" fontId="4" fillId="0" borderId="0" xfId="0" applyFont="1"/>
    <xf numFmtId="0" fontId="9" fillId="2" borderId="4" xfId="0" applyFont="1" applyFill="1" applyBorder="1" applyAlignment="1">
      <alignment horizontal="center" wrapText="1"/>
    </xf>
    <xf numFmtId="3" fontId="9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wrapText="1"/>
    </xf>
    <xf numFmtId="49" fontId="3" fillId="0" borderId="3" xfId="0" applyNumberFormat="1" applyFont="1" applyBorder="1"/>
    <xf numFmtId="0" fontId="8" fillId="3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wrapText="1"/>
    </xf>
    <xf numFmtId="6" fontId="0" fillId="0" borderId="0" xfId="0" applyNumberFormat="1"/>
    <xf numFmtId="0" fontId="0" fillId="0" borderId="3" xfId="0" applyFill="1" applyBorder="1"/>
    <xf numFmtId="0" fontId="0" fillId="0" borderId="5" xfId="0" applyFill="1" applyBorder="1"/>
    <xf numFmtId="165" fontId="0" fillId="0" borderId="0" xfId="0" applyNumberFormat="1"/>
    <xf numFmtId="0" fontId="12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shrinkToFit="1"/>
    </xf>
    <xf numFmtId="0" fontId="13" fillId="2" borderId="0" xfId="0" applyFont="1" applyFill="1" applyAlignment="1">
      <alignment wrapText="1"/>
    </xf>
    <xf numFmtId="6" fontId="8" fillId="3" borderId="10" xfId="0" applyNumberFormat="1" applyFont="1" applyFill="1" applyBorder="1" applyAlignment="1">
      <alignment horizontal="right" vertical="center"/>
    </xf>
    <xf numFmtId="6" fontId="8" fillId="3" borderId="11" xfId="0" applyNumberFormat="1" applyFont="1" applyFill="1" applyBorder="1" applyAlignment="1">
      <alignment horizontal="right" vertical="center"/>
    </xf>
    <xf numFmtId="6" fontId="8" fillId="3" borderId="12" xfId="0" applyNumberFormat="1" applyFont="1" applyFill="1" applyBorder="1" applyAlignment="1">
      <alignment horizontal="right" vertical="center"/>
    </xf>
    <xf numFmtId="6" fontId="8" fillId="3" borderId="13" xfId="0" applyNumberFormat="1" applyFont="1" applyFill="1" applyBorder="1" applyAlignment="1">
      <alignment horizontal="right" vertical="center"/>
    </xf>
    <xf numFmtId="6" fontId="8" fillId="3" borderId="0" xfId="0" applyNumberFormat="1" applyFont="1" applyFill="1" applyBorder="1" applyAlignment="1">
      <alignment horizontal="right" vertical="center"/>
    </xf>
    <xf numFmtId="6" fontId="8" fillId="3" borderId="14" xfId="0" applyNumberFormat="1" applyFont="1" applyFill="1" applyBorder="1" applyAlignment="1">
      <alignment horizontal="right" vertical="center"/>
    </xf>
    <xf numFmtId="6" fontId="8" fillId="3" borderId="15" xfId="0" applyNumberFormat="1" applyFont="1" applyFill="1" applyBorder="1" applyAlignment="1">
      <alignment horizontal="right" vertical="center"/>
    </xf>
    <xf numFmtId="6" fontId="8" fillId="3" borderId="1" xfId="0" applyNumberFormat="1" applyFont="1" applyFill="1" applyBorder="1" applyAlignment="1">
      <alignment horizontal="right" vertical="center"/>
    </xf>
    <xf numFmtId="6" fontId="8" fillId="3" borderId="2" xfId="0" applyNumberFormat="1" applyFont="1" applyFill="1" applyBorder="1" applyAlignment="1">
      <alignment horizontal="right" vertical="center"/>
    </xf>
    <xf numFmtId="6" fontId="0" fillId="2" borderId="1" xfId="0" applyNumberFormat="1" applyFill="1" applyBorder="1" applyAlignment="1"/>
    <xf numFmtId="165" fontId="0" fillId="2" borderId="1" xfId="0" applyNumberFormat="1" applyFill="1" applyBorder="1" applyAlignment="1"/>
    <xf numFmtId="0" fontId="0" fillId="2" borderId="2" xfId="0" applyFill="1" applyBorder="1" applyAlignment="1"/>
    <xf numFmtId="0" fontId="8" fillId="3" borderId="14" xfId="0" applyFont="1" applyFill="1" applyBorder="1" applyAlignment="1">
      <alignment horizontal="left" vertical="center"/>
    </xf>
    <xf numFmtId="0" fontId="0" fillId="0" borderId="16" xfId="0" applyNumberFormat="1" applyFont="1" applyFill="1" applyBorder="1"/>
    <xf numFmtId="0" fontId="0" fillId="0" borderId="16" xfId="0" applyFill="1" applyBorder="1"/>
    <xf numFmtId="0" fontId="1" fillId="0" borderId="16" xfId="0" applyNumberFormat="1" applyFont="1" applyFill="1" applyBorder="1"/>
    <xf numFmtId="0" fontId="0" fillId="0" borderId="16" xfId="0" applyBorder="1"/>
    <xf numFmtId="0" fontId="0" fillId="0" borderId="17" xfId="0" applyFill="1" applyBorder="1"/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6" fontId="4" fillId="0" borderId="0" xfId="0" applyNumberFormat="1" applyFont="1" applyBorder="1"/>
    <xf numFmtId="165" fontId="4" fillId="0" borderId="0" xfId="0" applyNumberFormat="1" applyFont="1" applyBorder="1"/>
    <xf numFmtId="0" fontId="4" fillId="2" borderId="12" xfId="0" applyFont="1" applyFill="1" applyBorder="1"/>
    <xf numFmtId="0" fontId="4" fillId="2" borderId="11" xfId="0" applyFont="1" applyFill="1" applyBorder="1"/>
    <xf numFmtId="6" fontId="4" fillId="2" borderId="11" xfId="0" applyNumberFormat="1" applyFont="1" applyFill="1" applyBorder="1" applyAlignment="1"/>
    <xf numFmtId="165" fontId="4" fillId="2" borderId="11" xfId="0" applyNumberFormat="1" applyFont="1" applyFill="1" applyBorder="1" applyAlignment="1"/>
    <xf numFmtId="0" fontId="4" fillId="2" borderId="12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0" xfId="0" applyFont="1" applyFill="1" applyBorder="1"/>
    <xf numFmtId="6" fontId="4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0" fontId="4" fillId="2" borderId="14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18" xfId="0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8" fillId="3" borderId="16" xfId="0" applyFont="1" applyFill="1" applyBorder="1" applyAlignment="1">
      <alignment horizontal="center" wrapText="1"/>
    </xf>
    <xf numFmtId="0" fontId="7" fillId="0" borderId="21" xfId="0" applyFont="1" applyFill="1" applyBorder="1" applyAlignment="1" applyProtection="1">
      <alignment shrinkToFit="1"/>
      <protection locked="0"/>
    </xf>
    <xf numFmtId="3" fontId="0" fillId="0" borderId="21" xfId="0" applyNumberFormat="1" applyFill="1" applyBorder="1" applyProtection="1">
      <protection locked="0"/>
    </xf>
    <xf numFmtId="0" fontId="8" fillId="2" borderId="22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6" fontId="8" fillId="2" borderId="22" xfId="0" applyNumberFormat="1" applyFont="1" applyFill="1" applyBorder="1" applyAlignment="1">
      <alignment horizontal="center" wrapText="1"/>
    </xf>
    <xf numFmtId="165" fontId="8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0" fillId="2" borderId="25" xfId="0" applyFill="1" applyBorder="1"/>
    <xf numFmtId="3" fontId="0" fillId="0" borderId="26" xfId="0" applyNumberFormat="1" applyBorder="1" applyProtection="1"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38" fontId="8" fillId="3" borderId="32" xfId="0" applyNumberFormat="1" applyFont="1" applyFill="1" applyBorder="1" applyAlignment="1">
      <alignment horizontal="center" vertical="center"/>
    </xf>
    <xf numFmtId="6" fontId="8" fillId="3" borderId="32" xfId="0" applyNumberFormat="1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2" xfId="0" applyFont="1" applyFill="1" applyBorder="1"/>
    <xf numFmtId="165" fontId="0" fillId="4" borderId="21" xfId="0" applyNumberFormat="1" applyFill="1" applyBorder="1" applyAlignment="1" applyProtection="1">
      <alignment horizontal="center"/>
    </xf>
    <xf numFmtId="3" fontId="5" fillId="4" borderId="18" xfId="0" applyNumberFormat="1" applyFont="1" applyFill="1" applyBorder="1" applyAlignment="1">
      <alignment horizontal="center"/>
    </xf>
    <xf numFmtId="166" fontId="0" fillId="4" borderId="34" xfId="0" applyNumberFormat="1" applyFill="1" applyBorder="1" applyAlignment="1" applyProtection="1">
      <alignment horizontal="center"/>
    </xf>
    <xf numFmtId="166" fontId="0" fillId="4" borderId="35" xfId="0" applyNumberFormat="1" applyFill="1" applyBorder="1" applyAlignment="1" applyProtection="1">
      <alignment horizontal="center"/>
    </xf>
    <xf numFmtId="166" fontId="0" fillId="4" borderId="35" xfId="0" applyNumberFormat="1" applyFill="1" applyBorder="1" applyProtection="1"/>
    <xf numFmtId="166" fontId="0" fillId="4" borderId="21" xfId="0" applyNumberFormat="1" applyFill="1" applyBorder="1" applyProtection="1"/>
    <xf numFmtId="166" fontId="0" fillId="4" borderId="36" xfId="0" applyNumberFormat="1" applyFill="1" applyBorder="1" applyProtection="1"/>
    <xf numFmtId="166" fontId="0" fillId="4" borderId="37" xfId="0" applyNumberFormat="1" applyFill="1" applyBorder="1" applyProtection="1"/>
    <xf numFmtId="166" fontId="0" fillId="4" borderId="38" xfId="0" applyNumberFormat="1" applyFill="1" applyBorder="1" applyProtection="1"/>
    <xf numFmtId="166" fontId="5" fillId="4" borderId="18" xfId="0" applyNumberFormat="1" applyFont="1" applyFill="1" applyBorder="1" applyAlignment="1">
      <alignment horizontal="center"/>
    </xf>
    <xf numFmtId="166" fontId="5" fillId="4" borderId="39" xfId="0" applyNumberFormat="1" applyFont="1" applyFill="1" applyBorder="1" applyAlignment="1">
      <alignment horizontal="center"/>
    </xf>
    <xf numFmtId="0" fontId="0" fillId="5" borderId="0" xfId="0" applyFill="1"/>
    <xf numFmtId="6" fontId="0" fillId="5" borderId="0" xfId="0" applyNumberFormat="1" applyFill="1"/>
    <xf numFmtId="3" fontId="0" fillId="5" borderId="0" xfId="0" applyNumberFormat="1" applyFill="1"/>
    <xf numFmtId="166" fontId="0" fillId="4" borderId="21" xfId="0" applyNumberFormat="1" applyFill="1" applyBorder="1" applyAlignment="1" applyProtection="1">
      <alignment horizontal="center"/>
    </xf>
    <xf numFmtId="166" fontId="0" fillId="4" borderId="40" xfId="0" applyNumberFormat="1" applyFill="1" applyBorder="1" applyProtection="1"/>
    <xf numFmtId="165" fontId="5" fillId="2" borderId="1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0" borderId="34" xfId="0" applyNumberFormat="1" applyBorder="1" applyProtection="1">
      <protection locked="0"/>
    </xf>
    <xf numFmtId="3" fontId="0" fillId="0" borderId="35" xfId="0" applyNumberFormat="1" applyBorder="1" applyProtection="1">
      <protection locked="0"/>
    </xf>
    <xf numFmtId="0" fontId="0" fillId="4" borderId="34" xfId="0" applyFill="1" applyBorder="1" applyAlignment="1" applyProtection="1">
      <alignment horizontal="center"/>
    </xf>
    <xf numFmtId="0" fontId="0" fillId="4" borderId="35" xfId="0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49" fontId="2" fillId="0" borderId="3" xfId="0" applyNumberFormat="1" applyFont="1" applyBorder="1"/>
    <xf numFmtId="165" fontId="0" fillId="4" borderId="41" xfId="0" applyNumberFormat="1" applyFill="1" applyBorder="1" applyAlignment="1" applyProtection="1">
      <alignment horizontal="center"/>
    </xf>
    <xf numFmtId="0" fontId="7" fillId="0" borderId="35" xfId="0" applyFont="1" applyFill="1" applyBorder="1" applyAlignment="1" applyProtection="1">
      <alignment shrinkToFit="1"/>
      <protection locked="0"/>
    </xf>
    <xf numFmtId="168" fontId="5" fillId="0" borderId="42" xfId="0" applyNumberFormat="1" applyFont="1" applyFill="1" applyBorder="1" applyAlignment="1" applyProtection="1">
      <alignment horizontal="left" vertical="center"/>
      <protection locked="0"/>
    </xf>
    <xf numFmtId="49" fontId="3" fillId="6" borderId="3" xfId="0" applyNumberFormat="1" applyFont="1" applyFill="1" applyBorder="1"/>
    <xf numFmtId="49" fontId="3" fillId="0" borderId="43" xfId="0" applyNumberFormat="1" applyFont="1" applyFill="1" applyBorder="1" applyAlignment="1">
      <alignment wrapText="1"/>
    </xf>
    <xf numFmtId="0" fontId="2" fillId="6" borderId="44" xfId="0" applyFont="1" applyFill="1" applyBorder="1"/>
    <xf numFmtId="0" fontId="2" fillId="6" borderId="45" xfId="0" applyFont="1" applyFill="1" applyBorder="1"/>
    <xf numFmtId="164" fontId="5" fillId="7" borderId="46" xfId="0" applyNumberFormat="1" applyFont="1" applyFill="1" applyBorder="1" applyAlignment="1">
      <alignment horizontal="left" vertical="center"/>
    </xf>
    <xf numFmtId="165" fontId="0" fillId="4" borderId="26" xfId="0" applyNumberFormat="1" applyFill="1" applyBorder="1" applyAlignment="1" applyProtection="1">
      <alignment horizontal="center"/>
    </xf>
    <xf numFmtId="0" fontId="0" fillId="4" borderId="47" xfId="0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/>
    </xf>
    <xf numFmtId="0" fontId="5" fillId="8" borderId="48" xfId="0" applyFont="1" applyFill="1" applyBorder="1" applyAlignment="1" applyProtection="1">
      <alignment vertical="center"/>
    </xf>
    <xf numFmtId="3" fontId="5" fillId="0" borderId="4" xfId="0" applyNumberFormat="1" applyFont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0" fontId="0" fillId="8" borderId="31" xfId="0" applyFill="1" applyBorder="1" applyAlignment="1" applyProtection="1">
      <alignment horizontal="center" vertical="center"/>
    </xf>
    <xf numFmtId="0" fontId="10" fillId="8" borderId="31" xfId="0" applyFont="1" applyFill="1" applyBorder="1" applyAlignment="1" applyProtection="1">
      <alignment horizontal="left" vertical="center"/>
    </xf>
    <xf numFmtId="38" fontId="5" fillId="8" borderId="0" xfId="0" applyNumberFormat="1" applyFont="1" applyFill="1" applyBorder="1" applyAlignment="1" applyProtection="1">
      <alignment horizontal="center" vertical="center"/>
    </xf>
    <xf numFmtId="167" fontId="5" fillId="8" borderId="0" xfId="0" applyNumberFormat="1" applyFont="1" applyFill="1" applyBorder="1" applyAlignment="1" applyProtection="1">
      <alignment horizontal="center" vertical="center"/>
    </xf>
    <xf numFmtId="166" fontId="5" fillId="8" borderId="0" xfId="0" applyNumberFormat="1" applyFont="1" applyFill="1" applyBorder="1" applyAlignment="1" applyProtection="1">
      <alignment horizontal="center" vertical="center"/>
    </xf>
    <xf numFmtId="0" fontId="0" fillId="4" borderId="49" xfId="0" applyFill="1" applyBorder="1" applyAlignment="1" applyProtection="1">
      <alignment horizontal="center" vertical="center"/>
    </xf>
    <xf numFmtId="38" fontId="5" fillId="0" borderId="4" xfId="0" applyNumberFormat="1" applyFont="1" applyFill="1" applyBorder="1" applyAlignment="1" applyProtection="1">
      <alignment horizontal="center" vertical="center"/>
    </xf>
    <xf numFmtId="10" fontId="5" fillId="0" borderId="4" xfId="0" applyNumberFormat="1" applyFont="1" applyFill="1" applyBorder="1" applyAlignment="1" applyProtection="1">
      <alignment horizontal="center" vertical="center"/>
    </xf>
    <xf numFmtId="166" fontId="0" fillId="4" borderId="49" xfId="0" applyNumberFormat="1" applyFill="1" applyBorder="1" applyAlignment="1" applyProtection="1">
      <alignment horizontal="center" vertical="center"/>
    </xf>
    <xf numFmtId="166" fontId="0" fillId="4" borderId="50" xfId="0" applyNumberFormat="1" applyFill="1" applyBorder="1" applyAlignment="1" applyProtection="1">
      <alignment horizontal="center" vertical="center"/>
    </xf>
    <xf numFmtId="166" fontId="0" fillId="4" borderId="51" xfId="0" applyNumberFormat="1" applyFill="1" applyBorder="1" applyAlignment="1" applyProtection="1">
      <alignment horizontal="center" vertical="center"/>
    </xf>
    <xf numFmtId="166" fontId="0" fillId="4" borderId="52" xfId="0" applyNumberFormat="1" applyFill="1" applyBorder="1" applyAlignment="1" applyProtection="1">
      <alignment horizontal="center" vertical="center"/>
    </xf>
    <xf numFmtId="166" fontId="0" fillId="4" borderId="47" xfId="0" applyNumberFormat="1" applyFill="1" applyBorder="1" applyAlignment="1" applyProtection="1">
      <alignment horizontal="center" vertical="center"/>
    </xf>
    <xf numFmtId="166" fontId="0" fillId="4" borderId="53" xfId="0" applyNumberFormat="1" applyFill="1" applyBorder="1" applyAlignment="1" applyProtection="1">
      <alignment horizontal="center" vertical="center"/>
    </xf>
    <xf numFmtId="166" fontId="0" fillId="4" borderId="54" xfId="0" applyNumberFormat="1" applyFill="1" applyBorder="1" applyAlignment="1" applyProtection="1">
      <alignment horizontal="center" vertical="center"/>
    </xf>
    <xf numFmtId="166" fontId="0" fillId="4" borderId="55" xfId="0" applyNumberForma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left" vertical="center"/>
    </xf>
    <xf numFmtId="0" fontId="0" fillId="0" borderId="4" xfId="0" applyFill="1" applyBorder="1"/>
    <xf numFmtId="3" fontId="0" fillId="4" borderId="49" xfId="0" applyNumberFormat="1" applyFill="1" applyBorder="1" applyAlignment="1" applyProtection="1">
      <alignment horizontal="center" vertical="center"/>
    </xf>
    <xf numFmtId="3" fontId="8" fillId="8" borderId="24" xfId="0" applyNumberFormat="1" applyFont="1" applyFill="1" applyBorder="1" applyAlignment="1" applyProtection="1">
      <alignment horizontal="center" vertical="center"/>
    </xf>
    <xf numFmtId="0" fontId="19" fillId="0" borderId="4" xfId="0" applyFont="1" applyFill="1" applyBorder="1"/>
    <xf numFmtId="0" fontId="19" fillId="0" borderId="4" xfId="0" applyFont="1" applyFill="1" applyBorder="1" applyAlignment="1">
      <alignment horizontal="center"/>
    </xf>
    <xf numFmtId="0" fontId="0" fillId="0" borderId="0" xfId="0" applyFill="1"/>
    <xf numFmtId="0" fontId="1" fillId="0" borderId="4" xfId="0" applyFont="1" applyFill="1" applyBorder="1"/>
    <xf numFmtId="43" fontId="20" fillId="0" borderId="0" xfId="1" applyFont="1" applyFill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166" fontId="27" fillId="0" borderId="0" xfId="0" applyNumberFormat="1" applyFont="1" applyFill="1" applyBorder="1" applyAlignment="1" applyProtection="1">
      <alignment horizontal="center" vertical="center"/>
    </xf>
    <xf numFmtId="0" fontId="1" fillId="11" borderId="4" xfId="0" applyFont="1" applyFill="1" applyBorder="1"/>
    <xf numFmtId="0" fontId="0" fillId="11" borderId="4" xfId="0" applyFill="1" applyBorder="1"/>
    <xf numFmtId="0" fontId="0" fillId="11" borderId="0" xfId="0" applyFill="1"/>
    <xf numFmtId="0" fontId="1" fillId="12" borderId="4" xfId="0" applyFont="1" applyFill="1" applyBorder="1"/>
    <xf numFmtId="0" fontId="0" fillId="12" borderId="4" xfId="0" applyFill="1" applyBorder="1"/>
    <xf numFmtId="0" fontId="0" fillId="12" borderId="0" xfId="0" applyFill="1"/>
    <xf numFmtId="0" fontId="1" fillId="13" borderId="4" xfId="0" applyFont="1" applyFill="1" applyBorder="1"/>
    <xf numFmtId="0" fontId="0" fillId="13" borderId="4" xfId="0" applyFill="1" applyBorder="1"/>
    <xf numFmtId="0" fontId="0" fillId="13" borderId="0" xfId="0" applyFill="1"/>
    <xf numFmtId="0" fontId="0" fillId="14" borderId="4" xfId="0" applyFill="1" applyBorder="1"/>
    <xf numFmtId="0" fontId="0" fillId="14" borderId="0" xfId="0" applyFill="1"/>
    <xf numFmtId="0" fontId="0" fillId="15" borderId="4" xfId="0" applyFill="1" applyBorder="1"/>
    <xf numFmtId="0" fontId="0" fillId="15" borderId="0" xfId="0" applyFill="1"/>
    <xf numFmtId="0" fontId="17" fillId="16" borderId="0" xfId="0" applyFont="1" applyFill="1" applyBorder="1"/>
    <xf numFmtId="0" fontId="17" fillId="16" borderId="0" xfId="0" applyFont="1" applyFill="1"/>
    <xf numFmtId="0" fontId="17" fillId="16" borderId="4" xfId="0" applyFont="1" applyFill="1" applyBorder="1"/>
    <xf numFmtId="3" fontId="17" fillId="16" borderId="4" xfId="0" applyNumberFormat="1" applyFont="1" applyFill="1" applyBorder="1" applyAlignment="1">
      <alignment horizontal="right"/>
    </xf>
    <xf numFmtId="1" fontId="17" fillId="16" borderId="4" xfId="0" applyNumberFormat="1" applyFont="1" applyFill="1" applyBorder="1"/>
    <xf numFmtId="3" fontId="17" fillId="16" borderId="4" xfId="1" applyNumberFormat="1" applyFont="1" applyFill="1" applyBorder="1"/>
    <xf numFmtId="49" fontId="17" fillId="16" borderId="4" xfId="0" applyNumberFormat="1" applyFont="1" applyFill="1" applyBorder="1"/>
    <xf numFmtId="3" fontId="17" fillId="16" borderId="4" xfId="1" applyNumberFormat="1" applyFont="1" applyFill="1" applyBorder="1" applyAlignment="1">
      <alignment horizontal="right"/>
    </xf>
    <xf numFmtId="1" fontId="17" fillId="16" borderId="4" xfId="1" applyNumberFormat="1" applyFont="1" applyFill="1" applyBorder="1"/>
    <xf numFmtId="0" fontId="17" fillId="16" borderId="56" xfId="0" applyFont="1" applyFill="1" applyBorder="1"/>
    <xf numFmtId="49" fontId="17" fillId="16" borderId="57" xfId="0" applyNumberFormat="1" applyFont="1" applyFill="1" applyBorder="1"/>
    <xf numFmtId="3" fontId="17" fillId="16" borderId="57" xfId="1" applyNumberFormat="1" applyFont="1" applyFill="1" applyBorder="1"/>
    <xf numFmtId="1" fontId="17" fillId="16" borderId="0" xfId="0" applyNumberFormat="1" applyFont="1" applyFill="1"/>
    <xf numFmtId="0" fontId="22" fillId="16" borderId="58" xfId="0" applyFont="1" applyFill="1" applyBorder="1"/>
    <xf numFmtId="0" fontId="22" fillId="16" borderId="4" xfId="0" applyFont="1" applyFill="1" applyBorder="1"/>
    <xf numFmtId="0" fontId="22" fillId="16" borderId="4" xfId="0" applyFont="1" applyFill="1" applyBorder="1" applyAlignment="1">
      <alignment horizontal="center"/>
    </xf>
    <xf numFmtId="0" fontId="21" fillId="16" borderId="59" xfId="0" applyFont="1" applyFill="1" applyBorder="1" applyAlignment="1">
      <alignment horizontal="center"/>
    </xf>
    <xf numFmtId="49" fontId="17" fillId="16" borderId="60" xfId="0" applyNumberFormat="1" applyFont="1" applyFill="1" applyBorder="1"/>
    <xf numFmtId="0" fontId="21" fillId="16" borderId="4" xfId="0" applyFont="1" applyFill="1" applyBorder="1" applyAlignment="1">
      <alignment horizontal="center"/>
    </xf>
    <xf numFmtId="0" fontId="6" fillId="0" borderId="61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Protection="1"/>
    <xf numFmtId="0" fontId="0" fillId="8" borderId="29" xfId="0" applyFill="1" applyBorder="1" applyAlignment="1" applyProtection="1">
      <alignment horizontal="center" vertical="center"/>
    </xf>
    <xf numFmtId="0" fontId="0" fillId="8" borderId="30" xfId="0" applyFill="1" applyBorder="1" applyAlignment="1" applyProtection="1">
      <alignment horizontal="center" vertical="center"/>
    </xf>
    <xf numFmtId="0" fontId="8" fillId="8" borderId="62" xfId="0" applyNumberFormat="1" applyFont="1" applyFill="1" applyBorder="1" applyAlignment="1" applyProtection="1">
      <alignment vertical="center"/>
    </xf>
    <xf numFmtId="0" fontId="8" fillId="8" borderId="30" xfId="0" applyNumberFormat="1" applyFont="1" applyFill="1" applyBorder="1" applyAlignment="1" applyProtection="1">
      <alignment vertical="center"/>
    </xf>
    <xf numFmtId="0" fontId="0" fillId="8" borderId="3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6" fillId="8" borderId="0" xfId="0" applyNumberFormat="1" applyFont="1" applyFill="1" applyBorder="1" applyAlignment="1" applyProtection="1">
      <alignment vertical="center"/>
    </xf>
    <xf numFmtId="0" fontId="0" fillId="8" borderId="48" xfId="0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8" borderId="63" xfId="0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center"/>
    </xf>
    <xf numFmtId="0" fontId="6" fillId="8" borderId="0" xfId="0" applyNumberFormat="1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0" fillId="8" borderId="64" xfId="0" applyFill="1" applyBorder="1" applyAlignment="1" applyProtection="1">
      <alignment horizontal="center" vertical="center"/>
    </xf>
    <xf numFmtId="0" fontId="6" fillId="8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8" borderId="31" xfId="0" applyFont="1" applyFill="1" applyBorder="1" applyAlignment="1" applyProtection="1">
      <alignment horizontal="center" vertical="center"/>
    </xf>
    <xf numFmtId="0" fontId="5" fillId="8" borderId="48" xfId="0" applyFont="1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/>
    </xf>
    <xf numFmtId="0" fontId="5" fillId="8" borderId="31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0" fontId="8" fillId="8" borderId="4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0" fontId="5" fillId="10" borderId="59" xfId="0" applyFont="1" applyFill="1" applyBorder="1" applyAlignment="1" applyProtection="1">
      <alignment vertical="center"/>
    </xf>
    <xf numFmtId="0" fontId="5" fillId="10" borderId="56" xfId="0" applyFont="1" applyFill="1" applyBorder="1" applyAlignment="1" applyProtection="1">
      <alignment vertical="center"/>
    </xf>
    <xf numFmtId="0" fontId="0" fillId="8" borderId="65" xfId="0" applyFill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left" vertical="center"/>
    </xf>
    <xf numFmtId="0" fontId="8" fillId="8" borderId="0" xfId="0" applyFont="1" applyFill="1" applyBorder="1" applyAlignment="1" applyProtection="1">
      <alignment vertical="center"/>
    </xf>
    <xf numFmtId="0" fontId="8" fillId="8" borderId="6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3" fontId="0" fillId="0" borderId="49" xfId="0" applyNumberFormat="1" applyFill="1" applyBorder="1" applyAlignment="1" applyProtection="1">
      <alignment horizontal="center" vertical="center"/>
    </xf>
    <xf numFmtId="166" fontId="0" fillId="9" borderId="49" xfId="0" applyNumberFormat="1" applyFill="1" applyBorder="1" applyAlignment="1" applyProtection="1">
      <alignment horizontal="center" vertical="center"/>
    </xf>
    <xf numFmtId="169" fontId="0" fillId="9" borderId="49" xfId="0" applyNumberFormat="1" applyFill="1" applyBorder="1" applyAlignment="1" applyProtection="1">
      <alignment horizontal="center" vertical="center"/>
    </xf>
    <xf numFmtId="166" fontId="0" fillId="9" borderId="47" xfId="0" applyNumberFormat="1" applyFill="1" applyBorder="1" applyAlignment="1" applyProtection="1">
      <alignment horizontal="center" vertical="center"/>
    </xf>
    <xf numFmtId="3" fontId="8" fillId="8" borderId="22" xfId="0" applyNumberFormat="1" applyFont="1" applyFill="1" applyBorder="1" applyAlignment="1" applyProtection="1">
      <alignment horizontal="center" vertical="center"/>
    </xf>
    <xf numFmtId="166" fontId="8" fillId="8" borderId="24" xfId="0" applyNumberFormat="1" applyFont="1" applyFill="1" applyBorder="1" applyAlignment="1" applyProtection="1">
      <alignment horizontal="center" vertical="center"/>
    </xf>
    <xf numFmtId="166" fontId="8" fillId="8" borderId="22" xfId="0" applyNumberFormat="1" applyFont="1" applyFill="1" applyBorder="1" applyAlignment="1" applyProtection="1">
      <alignment horizontal="center" vertical="center"/>
    </xf>
    <xf numFmtId="165" fontId="8" fillId="8" borderId="22" xfId="0" applyNumberFormat="1" applyFont="1" applyFill="1" applyBorder="1" applyAlignment="1" applyProtection="1">
      <alignment horizontal="center" vertical="center"/>
    </xf>
    <xf numFmtId="166" fontId="8" fillId="8" borderId="18" xfId="0" applyNumberFormat="1" applyFont="1" applyFill="1" applyBorder="1" applyAlignment="1" applyProtection="1">
      <alignment horizontal="center" vertical="center"/>
    </xf>
    <xf numFmtId="166" fontId="8" fillId="8" borderId="2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shrinkToFit="1"/>
    </xf>
    <xf numFmtId="0" fontId="17" fillId="0" borderId="0" xfId="0" applyFont="1" applyFill="1" applyBorder="1" applyProtection="1"/>
    <xf numFmtId="0" fontId="1" fillId="0" borderId="0" xfId="0" applyFont="1" applyProtection="1"/>
    <xf numFmtId="0" fontId="1" fillId="0" borderId="4" xfId="0" applyFont="1" applyBorder="1" applyProtection="1"/>
    <xf numFmtId="0" fontId="0" fillId="0" borderId="4" xfId="0" applyBorder="1" applyAlignment="1" applyProtection="1"/>
    <xf numFmtId="0" fontId="0" fillId="0" borderId="4" xfId="0" applyBorder="1" applyProtection="1"/>
    <xf numFmtId="49" fontId="17" fillId="0" borderId="0" xfId="0" applyNumberFormat="1" applyFont="1" applyFill="1" applyBorder="1" applyProtection="1"/>
    <xf numFmtId="49" fontId="18" fillId="0" borderId="0" xfId="0" applyNumberFormat="1" applyFont="1" applyFill="1" applyBorder="1" applyAlignment="1" applyProtection="1">
      <alignment wrapText="1"/>
    </xf>
    <xf numFmtId="49" fontId="18" fillId="0" borderId="0" xfId="0" applyNumberFormat="1" applyFont="1" applyBorder="1" applyProtection="1"/>
    <xf numFmtId="49" fontId="17" fillId="0" borderId="0" xfId="0" applyNumberFormat="1" applyFont="1" applyFill="1" applyBorder="1" applyAlignment="1" applyProtection="1">
      <alignment wrapText="1"/>
    </xf>
    <xf numFmtId="49" fontId="17" fillId="0" borderId="0" xfId="0" applyNumberFormat="1" applyFont="1" applyBorder="1" applyProtection="1"/>
    <xf numFmtId="0" fontId="18" fillId="0" borderId="0" xfId="0" applyFont="1" applyFill="1" applyBorder="1" applyProtection="1"/>
    <xf numFmtId="0" fontId="0" fillId="16" borderId="0" xfId="0" applyFill="1" applyBorder="1" applyProtection="1"/>
    <xf numFmtId="0" fontId="0" fillId="16" borderId="0" xfId="0" applyFill="1" applyAlignment="1" applyProtection="1">
      <alignment horizontal="center"/>
    </xf>
    <xf numFmtId="0" fontId="18" fillId="16" borderId="0" xfId="0" applyFont="1" applyFill="1" applyBorder="1" applyProtection="1"/>
    <xf numFmtId="0" fontId="0" fillId="16" borderId="0" xfId="0" applyFill="1" applyAlignment="1" applyProtection="1">
      <alignment shrinkToFit="1"/>
    </xf>
    <xf numFmtId="0" fontId="0" fillId="16" borderId="4" xfId="0" applyFill="1" applyBorder="1" applyProtection="1"/>
    <xf numFmtId="0" fontId="0" fillId="16" borderId="0" xfId="0" applyFill="1" applyBorder="1" applyAlignment="1" applyProtection="1">
      <alignment horizontal="center"/>
    </xf>
    <xf numFmtId="0" fontId="17" fillId="16" borderId="0" xfId="0" applyFont="1" applyFill="1" applyBorder="1" applyProtection="1"/>
    <xf numFmtId="0" fontId="0" fillId="16" borderId="0" xfId="0" applyFill="1" applyProtection="1"/>
    <xf numFmtId="49" fontId="18" fillId="16" borderId="0" xfId="0" applyNumberFormat="1" applyFont="1" applyFill="1" applyBorder="1" applyProtection="1"/>
    <xf numFmtId="49" fontId="17" fillId="16" borderId="0" xfId="0" applyNumberFormat="1" applyFont="1" applyFill="1" applyBorder="1" applyProtection="1"/>
    <xf numFmtId="49" fontId="18" fillId="0" borderId="0" xfId="0" applyNumberFormat="1" applyFont="1" applyFill="1" applyBorder="1" applyProtection="1"/>
    <xf numFmtId="0" fontId="0" fillId="0" borderId="4" xfId="0" applyFill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shrinkToFit="1"/>
    </xf>
    <xf numFmtId="3" fontId="0" fillId="0" borderId="48" xfId="0" applyNumberFormat="1" applyFill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8" borderId="20" xfId="0" applyFill="1" applyBorder="1" applyAlignment="1" applyProtection="1">
      <alignment vertical="center"/>
    </xf>
    <xf numFmtId="0" fontId="1" fillId="0" borderId="50" xfId="0" applyFont="1" applyFill="1" applyBorder="1" applyAlignment="1" applyProtection="1">
      <alignment vertical="center" shrinkToFit="1"/>
    </xf>
    <xf numFmtId="0" fontId="8" fillId="8" borderId="67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8" fillId="8" borderId="57" xfId="0" applyFont="1" applyFill="1" applyBorder="1" applyAlignment="1" applyProtection="1">
      <alignment horizontal="center" vertical="center" wrapText="1"/>
    </xf>
    <xf numFmtId="0" fontId="8" fillId="8" borderId="69" xfId="0" applyFont="1" applyFill="1" applyBorder="1" applyAlignment="1" applyProtection="1">
      <alignment horizontal="center" vertical="center" wrapText="1"/>
    </xf>
    <xf numFmtId="6" fontId="8" fillId="8" borderId="57" xfId="0" applyNumberFormat="1" applyFont="1" applyFill="1" applyBorder="1" applyAlignment="1" applyProtection="1">
      <alignment horizontal="center" vertical="center" wrapText="1"/>
    </xf>
    <xf numFmtId="165" fontId="8" fillId="8" borderId="57" xfId="0" applyNumberFormat="1" applyFont="1" applyFill="1" applyBorder="1" applyAlignment="1" applyProtection="1">
      <alignment horizontal="center" vertical="center" wrapText="1"/>
    </xf>
    <xf numFmtId="0" fontId="8" fillId="8" borderId="70" xfId="0" applyFont="1" applyFill="1" applyBorder="1" applyAlignment="1" applyProtection="1">
      <alignment horizontal="center" vertical="center" wrapText="1"/>
    </xf>
    <xf numFmtId="3" fontId="0" fillId="0" borderId="49" xfId="0" applyNumberFormat="1" applyBorder="1" applyAlignment="1" applyProtection="1">
      <alignment horizontal="center" vertical="center"/>
    </xf>
    <xf numFmtId="0" fontId="1" fillId="0" borderId="71" xfId="0" applyFont="1" applyFill="1" applyBorder="1" applyAlignment="1" applyProtection="1">
      <alignment vertical="center" shrinkToFit="1"/>
    </xf>
    <xf numFmtId="3" fontId="0" fillId="0" borderId="72" xfId="0" applyNumberFormat="1" applyFill="1" applyBorder="1" applyAlignment="1" applyProtection="1">
      <alignment horizontal="center" vertical="center"/>
    </xf>
    <xf numFmtId="3" fontId="0" fillId="4" borderId="72" xfId="0" applyNumberFormat="1" applyFill="1" applyBorder="1" applyAlignment="1" applyProtection="1">
      <alignment horizontal="center" vertical="center"/>
    </xf>
    <xf numFmtId="0" fontId="0" fillId="4" borderId="72" xfId="0" applyFill="1" applyBorder="1" applyAlignment="1" applyProtection="1">
      <alignment horizontal="center" vertical="center"/>
    </xf>
    <xf numFmtId="166" fontId="0" fillId="9" borderId="72" xfId="0" applyNumberFormat="1" applyFill="1" applyBorder="1" applyAlignment="1" applyProtection="1">
      <alignment horizontal="center" vertical="center"/>
    </xf>
    <xf numFmtId="166" fontId="0" fillId="4" borderId="72" xfId="0" applyNumberFormat="1" applyFill="1" applyBorder="1" applyAlignment="1" applyProtection="1">
      <alignment horizontal="center" vertical="center"/>
    </xf>
    <xf numFmtId="169" fontId="0" fillId="9" borderId="72" xfId="0" applyNumberFormat="1" applyFill="1" applyBorder="1" applyAlignment="1" applyProtection="1">
      <alignment horizontal="center" vertical="center"/>
    </xf>
    <xf numFmtId="166" fontId="0" fillId="4" borderId="71" xfId="0" applyNumberFormat="1" applyFill="1" applyBorder="1" applyAlignment="1" applyProtection="1">
      <alignment horizontal="center" vertical="center"/>
    </xf>
    <xf numFmtId="166" fontId="0" fillId="4" borderId="73" xfId="0" applyNumberFormat="1" applyFill="1" applyBorder="1" applyAlignment="1" applyProtection="1">
      <alignment horizontal="center" vertical="center"/>
    </xf>
    <xf numFmtId="0" fontId="0" fillId="12" borderId="0" xfId="0" applyFont="1" applyFill="1" applyAlignment="1" applyProtection="1">
      <alignment horizontal="center"/>
    </xf>
    <xf numFmtId="0" fontId="26" fillId="0" borderId="60" xfId="0" applyFont="1" applyFill="1" applyBorder="1" applyAlignment="1" applyProtection="1">
      <alignment vertical="center" shrinkToFit="1"/>
    </xf>
    <xf numFmtId="3" fontId="26" fillId="0" borderId="74" xfId="0" applyNumberFormat="1" applyFont="1" applyFill="1" applyBorder="1" applyAlignment="1" applyProtection="1">
      <alignment horizontal="center" vertical="center"/>
    </xf>
    <xf numFmtId="3" fontId="26" fillId="12" borderId="74" xfId="0" applyNumberFormat="1" applyFont="1" applyFill="1" applyBorder="1" applyAlignment="1" applyProtection="1">
      <alignment horizontal="center" vertical="center"/>
    </xf>
    <xf numFmtId="3" fontId="26" fillId="4" borderId="74" xfId="0" applyNumberFormat="1" applyFont="1" applyFill="1" applyBorder="1" applyAlignment="1" applyProtection="1">
      <alignment horizontal="center" vertical="center"/>
    </xf>
    <xf numFmtId="0" fontId="26" fillId="4" borderId="75" xfId="0" applyFont="1" applyFill="1" applyBorder="1" applyAlignment="1" applyProtection="1">
      <alignment horizontal="center" vertical="center"/>
    </xf>
    <xf numFmtId="166" fontId="26" fillId="9" borderId="75" xfId="0" applyNumberFormat="1" applyFont="1" applyFill="1" applyBorder="1" applyAlignment="1" applyProtection="1">
      <alignment horizontal="center" vertical="center"/>
    </xf>
    <xf numFmtId="166" fontId="26" fillId="4" borderId="75" xfId="0" applyNumberFormat="1" applyFont="1" applyFill="1" applyBorder="1" applyAlignment="1" applyProtection="1">
      <alignment horizontal="center" vertical="center"/>
    </xf>
    <xf numFmtId="169" fontId="26" fillId="9" borderId="74" xfId="0" applyNumberFormat="1" applyFont="1" applyFill="1" applyBorder="1" applyAlignment="1" applyProtection="1">
      <alignment horizontal="center" vertical="center"/>
    </xf>
    <xf numFmtId="166" fontId="26" fillId="4" borderId="76" xfId="0" applyNumberFormat="1" applyFont="1" applyFill="1" applyBorder="1" applyAlignment="1" applyProtection="1">
      <alignment horizontal="center" vertical="center"/>
    </xf>
    <xf numFmtId="166" fontId="26" fillId="4" borderId="77" xfId="0" applyNumberFormat="1" applyFont="1" applyFill="1" applyBorder="1" applyAlignment="1" applyProtection="1">
      <alignment horizontal="center" vertical="center"/>
    </xf>
    <xf numFmtId="0" fontId="26" fillId="0" borderId="50" xfId="0" applyFont="1" applyFill="1" applyBorder="1" applyAlignment="1" applyProtection="1">
      <alignment vertical="center" shrinkToFit="1"/>
    </xf>
    <xf numFmtId="3" fontId="26" fillId="0" borderId="78" xfId="0" applyNumberFormat="1" applyFont="1" applyBorder="1" applyAlignment="1" applyProtection="1">
      <alignment horizontal="center" vertical="center"/>
    </xf>
    <xf numFmtId="3" fontId="26" fillId="4" borderId="49" xfId="0" applyNumberFormat="1" applyFont="1" applyFill="1" applyBorder="1" applyAlignment="1" applyProtection="1">
      <alignment horizontal="center" vertical="center"/>
    </xf>
    <xf numFmtId="0" fontId="26" fillId="4" borderId="78" xfId="0" applyFont="1" applyFill="1" applyBorder="1" applyAlignment="1" applyProtection="1">
      <alignment horizontal="center" vertical="center"/>
    </xf>
    <xf numFmtId="166" fontId="26" fillId="9" borderId="78" xfId="0" applyNumberFormat="1" applyFont="1" applyFill="1" applyBorder="1" applyAlignment="1" applyProtection="1">
      <alignment horizontal="center" vertical="center"/>
    </xf>
    <xf numFmtId="166" fontId="26" fillId="4" borderId="78" xfId="0" applyNumberFormat="1" applyFont="1" applyFill="1" applyBorder="1" applyAlignment="1" applyProtection="1">
      <alignment horizontal="center" vertical="center"/>
    </xf>
    <xf numFmtId="169" fontId="26" fillId="9" borderId="49" xfId="0" applyNumberFormat="1" applyFont="1" applyFill="1" applyBorder="1" applyAlignment="1" applyProtection="1">
      <alignment horizontal="center" vertical="center"/>
    </xf>
    <xf numFmtId="166" fontId="26" fillId="4" borderId="79" xfId="0" applyNumberFormat="1" applyFont="1" applyFill="1" applyBorder="1" applyAlignment="1" applyProtection="1">
      <alignment horizontal="center" vertical="center"/>
    </xf>
    <xf numFmtId="166" fontId="26" fillId="4" borderId="80" xfId="0" applyNumberFormat="1" applyFont="1" applyFill="1" applyBorder="1" applyAlignment="1" applyProtection="1">
      <alignment horizontal="center" vertical="center"/>
    </xf>
    <xf numFmtId="166" fontId="26" fillId="4" borderId="81" xfId="0" applyNumberFormat="1" applyFont="1" applyFill="1" applyBorder="1" applyAlignment="1" applyProtection="1">
      <alignment horizontal="center" vertical="center"/>
    </xf>
    <xf numFmtId="0" fontId="0" fillId="13" borderId="4" xfId="0" applyFont="1" applyFill="1" applyBorder="1"/>
    <xf numFmtId="0" fontId="0" fillId="17" borderId="0" xfId="0" applyFill="1"/>
    <xf numFmtId="0" fontId="0" fillId="15" borderId="4" xfId="0" applyFont="1" applyFill="1" applyBorder="1"/>
    <xf numFmtId="0" fontId="0" fillId="12" borderId="4" xfId="0" applyFont="1" applyFill="1" applyBorder="1"/>
    <xf numFmtId="0" fontId="0" fillId="11" borderId="4" xfId="0" applyFont="1" applyFill="1" applyBorder="1"/>
    <xf numFmtId="0" fontId="28" fillId="0" borderId="4" xfId="0" applyFont="1" applyBorder="1"/>
    <xf numFmtId="0" fontId="28" fillId="0" borderId="4" xfId="0" applyFont="1" applyFill="1" applyBorder="1"/>
    <xf numFmtId="4" fontId="0" fillId="11" borderId="4" xfId="0" applyNumberFormat="1" applyFill="1" applyBorder="1" applyAlignment="1">
      <alignment horizontal="right"/>
    </xf>
    <xf numFmtId="0" fontId="0" fillId="0" borderId="0" xfId="0" applyFont="1"/>
    <xf numFmtId="3" fontId="0" fillId="0" borderId="0" xfId="0" applyNumberFormat="1" applyFont="1"/>
    <xf numFmtId="6" fontId="0" fillId="0" borderId="0" xfId="0" applyNumberFormat="1" applyFont="1"/>
    <xf numFmtId="0" fontId="0" fillId="5" borderId="0" xfId="0" applyFont="1" applyFill="1"/>
    <xf numFmtId="3" fontId="0" fillId="5" borderId="0" xfId="0" applyNumberFormat="1" applyFont="1" applyFill="1"/>
    <xf numFmtId="6" fontId="0" fillId="5" borderId="0" xfId="0" applyNumberFormat="1" applyFont="1" applyFill="1"/>
    <xf numFmtId="0" fontId="28" fillId="0" borderId="4" xfId="0" applyFont="1" applyFill="1" applyBorder="1" applyAlignment="1">
      <alignment horizontal="left"/>
    </xf>
    <xf numFmtId="2" fontId="0" fillId="12" borderId="4" xfId="0" applyNumberFormat="1" applyFill="1" applyBorder="1" applyAlignment="1">
      <alignment horizontal="right"/>
    </xf>
    <xf numFmtId="2" fontId="1" fillId="12" borderId="4" xfId="1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/>
    </xf>
    <xf numFmtId="2" fontId="1" fillId="0" borderId="4" xfId="1" applyNumberFormat="1" applyFont="1" applyFill="1" applyBorder="1" applyAlignment="1">
      <alignment horizontal="right" vertical="center"/>
    </xf>
    <xf numFmtId="2" fontId="0" fillId="0" borderId="4" xfId="1" applyNumberFormat="1" applyFont="1" applyFill="1" applyBorder="1" applyAlignment="1">
      <alignment horizontal="right"/>
    </xf>
    <xf numFmtId="2" fontId="1" fillId="13" borderId="4" xfId="0" applyNumberFormat="1" applyFont="1" applyFill="1" applyBorder="1" applyAlignment="1">
      <alignment horizontal="right"/>
    </xf>
    <xf numFmtId="2" fontId="1" fillId="13" borderId="4" xfId="1" applyNumberFormat="1" applyFont="1" applyFill="1" applyBorder="1" applyAlignment="1">
      <alignment horizontal="right" vertical="center"/>
    </xf>
    <xf numFmtId="2" fontId="0" fillId="13" borderId="4" xfId="0" applyNumberFormat="1" applyFill="1" applyBorder="1" applyAlignment="1">
      <alignment horizontal="right"/>
    </xf>
    <xf numFmtId="2" fontId="0" fillId="14" borderId="4" xfId="0" applyNumberFormat="1" applyFill="1" applyBorder="1" applyAlignment="1">
      <alignment horizontal="right"/>
    </xf>
    <xf numFmtId="2" fontId="1" fillId="14" borderId="4" xfId="1" applyNumberFormat="1" applyFont="1" applyFill="1" applyBorder="1" applyAlignment="1">
      <alignment horizontal="right" vertical="center"/>
    </xf>
    <xf numFmtId="2" fontId="1" fillId="11" borderId="4" xfId="0" applyNumberFormat="1" applyFont="1" applyFill="1" applyBorder="1" applyAlignment="1">
      <alignment horizontal="right"/>
    </xf>
    <xf numFmtId="2" fontId="1" fillId="11" borderId="4" xfId="1" applyNumberFormat="1" applyFont="1" applyFill="1" applyBorder="1" applyAlignment="1">
      <alignment horizontal="right" vertical="center"/>
    </xf>
    <xf numFmtId="2" fontId="1" fillId="11" borderId="4" xfId="1" applyNumberFormat="1" applyFont="1" applyFill="1" applyBorder="1" applyAlignment="1">
      <alignment horizontal="right"/>
    </xf>
    <xf numFmtId="2" fontId="1" fillId="15" borderId="4" xfId="0" applyNumberFormat="1" applyFont="1" applyFill="1" applyBorder="1" applyAlignment="1">
      <alignment horizontal="right"/>
    </xf>
    <xf numFmtId="2" fontId="1" fillId="15" borderId="4" xfId="1" applyNumberFormat="1" applyFont="1" applyFill="1" applyBorder="1" applyAlignment="1">
      <alignment horizontal="right" vertical="center"/>
    </xf>
    <xf numFmtId="2" fontId="0" fillId="15" borderId="4" xfId="0" applyNumberFormat="1" applyFill="1" applyBorder="1" applyAlignment="1">
      <alignment horizontal="right"/>
    </xf>
    <xf numFmtId="2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ill="1" applyBorder="1"/>
    <xf numFmtId="2" fontId="1" fillId="14" borderId="4" xfId="0" applyNumberFormat="1" applyFont="1" applyFill="1" applyBorder="1" applyAlignment="1">
      <alignment horizontal="right"/>
    </xf>
    <xf numFmtId="2" fontId="0" fillId="14" borderId="4" xfId="1" applyNumberFormat="1" applyFont="1" applyFill="1" applyBorder="1" applyAlignment="1">
      <alignment horizontal="right"/>
    </xf>
    <xf numFmtId="2" fontId="0" fillId="13" borderId="4" xfId="1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1" fontId="17" fillId="0" borderId="4" xfId="0" applyNumberFormat="1" applyFont="1" applyFill="1" applyBorder="1"/>
    <xf numFmtId="3" fontId="17" fillId="0" borderId="4" xfId="1" applyNumberFormat="1" applyFont="1" applyFill="1" applyBorder="1"/>
    <xf numFmtId="0" fontId="17" fillId="0" borderId="0" xfId="0" applyFont="1" applyFill="1"/>
    <xf numFmtId="3" fontId="17" fillId="0" borderId="4" xfId="1" applyNumberFormat="1" applyFont="1" applyFill="1" applyBorder="1" applyAlignment="1">
      <alignment horizontal="right"/>
    </xf>
    <xf numFmtId="1" fontId="17" fillId="0" borderId="4" xfId="1" applyNumberFormat="1" applyFont="1" applyFill="1" applyBorder="1" applyAlignment="1"/>
    <xf numFmtId="1" fontId="17" fillId="0" borderId="4" xfId="1" applyNumberFormat="1" applyFont="1" applyFill="1" applyBorder="1"/>
    <xf numFmtId="1" fontId="17" fillId="0" borderId="4" xfId="1" applyNumberFormat="1" applyFont="1" applyFill="1" applyBorder="1" applyAlignment="1">
      <alignment horizontal="right"/>
    </xf>
    <xf numFmtId="0" fontId="21" fillId="16" borderId="4" xfId="0" applyFont="1" applyFill="1" applyBorder="1" applyAlignment="1">
      <alignment horizontal="center"/>
    </xf>
    <xf numFmtId="0" fontId="17" fillId="16" borderId="0" xfId="0" applyFont="1" applyFill="1" applyAlignment="1">
      <alignment wrapText="1"/>
    </xf>
    <xf numFmtId="0" fontId="17" fillId="16" borderId="4" xfId="0" applyFont="1" applyFill="1" applyBorder="1" applyAlignment="1">
      <alignment wrapText="1"/>
    </xf>
    <xf numFmtId="43" fontId="0" fillId="0" borderId="4" xfId="1" applyFont="1" applyFill="1" applyBorder="1" applyAlignment="1">
      <alignment horizontal="center" vertical="center"/>
    </xf>
    <xf numFmtId="0" fontId="8" fillId="2" borderId="59" xfId="0" applyFont="1" applyFill="1" applyBorder="1" applyAlignment="1" applyProtection="1">
      <alignment vertical="center"/>
    </xf>
    <xf numFmtId="167" fontId="5" fillId="0" borderId="56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horizontal="center"/>
    </xf>
    <xf numFmtId="0" fontId="6" fillId="9" borderId="59" xfId="0" applyNumberFormat="1" applyFont="1" applyFill="1" applyBorder="1" applyAlignment="1" applyProtection="1">
      <alignment vertical="center"/>
    </xf>
    <xf numFmtId="0" fontId="6" fillId="0" borderId="56" xfId="0" applyNumberFormat="1" applyFont="1" applyFill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12" borderId="30" xfId="0" applyFont="1" applyFill="1" applyBorder="1" applyAlignment="1" applyProtection="1">
      <alignment vertical="center"/>
    </xf>
    <xf numFmtId="0" fontId="8" fillId="12" borderId="30" xfId="0" applyNumberFormat="1" applyFont="1" applyFill="1" applyBorder="1" applyAlignment="1" applyProtection="1">
      <alignment vertical="center"/>
    </xf>
    <xf numFmtId="0" fontId="0" fillId="12" borderId="0" xfId="0" applyFill="1" applyBorder="1" applyAlignment="1" applyProtection="1">
      <alignment horizontal="center"/>
    </xf>
    <xf numFmtId="0" fontId="8" fillId="12" borderId="57" xfId="0" applyFont="1" applyFill="1" applyBorder="1" applyAlignment="1" applyProtection="1">
      <alignment horizontal="center" vertical="center" wrapText="1"/>
    </xf>
    <xf numFmtId="3" fontId="0" fillId="12" borderId="72" xfId="0" applyNumberFormat="1" applyFill="1" applyBorder="1" applyAlignment="1" applyProtection="1">
      <alignment horizontal="center" vertical="center"/>
    </xf>
    <xf numFmtId="3" fontId="0" fillId="12" borderId="49" xfId="0" applyNumberFormat="1" applyFill="1" applyBorder="1" applyAlignment="1" applyProtection="1">
      <alignment horizontal="center" vertical="center"/>
    </xf>
    <xf numFmtId="3" fontId="26" fillId="12" borderId="49" xfId="0" applyNumberFormat="1" applyFont="1" applyFill="1" applyBorder="1" applyAlignment="1" applyProtection="1">
      <alignment horizontal="center" vertical="center"/>
    </xf>
    <xf numFmtId="3" fontId="8" fillId="12" borderId="24" xfId="0" applyNumberFormat="1" applyFont="1" applyFill="1" applyBorder="1" applyAlignment="1" applyProtection="1">
      <alignment horizontal="center" vertical="center"/>
    </xf>
    <xf numFmtId="0" fontId="6" fillId="9" borderId="59" xfId="0" applyNumberFormat="1" applyFont="1" applyFill="1" applyBorder="1" applyAlignment="1" applyProtection="1">
      <alignment horizontal="center" vertical="center"/>
    </xf>
    <xf numFmtId="0" fontId="6" fillId="9" borderId="56" xfId="0" applyNumberFormat="1" applyFont="1" applyFill="1" applyBorder="1" applyAlignment="1" applyProtection="1">
      <alignment horizontal="center" vertical="center"/>
    </xf>
    <xf numFmtId="0" fontId="5" fillId="10" borderId="59" xfId="0" applyFont="1" applyFill="1" applyBorder="1" applyAlignment="1" applyProtection="1">
      <alignment horizontal="center" vertical="center"/>
    </xf>
    <xf numFmtId="0" fontId="5" fillId="10" borderId="104" xfId="0" applyFont="1" applyFill="1" applyBorder="1" applyAlignment="1" applyProtection="1">
      <alignment horizontal="center" vertical="center"/>
    </xf>
    <xf numFmtId="0" fontId="5" fillId="10" borderId="83" xfId="0" applyFont="1" applyFill="1" applyBorder="1" applyAlignment="1" applyProtection="1">
      <alignment horizontal="center" vertical="center" shrinkToFit="1"/>
    </xf>
    <xf numFmtId="0" fontId="5" fillId="10" borderId="56" xfId="0" applyFont="1" applyFill="1" applyBorder="1" applyAlignment="1" applyProtection="1">
      <alignment horizontal="center" vertical="center" shrinkToFit="1"/>
    </xf>
    <xf numFmtId="166" fontId="5" fillId="0" borderId="69" xfId="0" applyNumberFormat="1" applyFont="1" applyFill="1" applyBorder="1" applyAlignment="1" applyProtection="1">
      <alignment horizontal="center" vertical="center"/>
    </xf>
    <xf numFmtId="166" fontId="5" fillId="0" borderId="74" xfId="0" applyNumberFormat="1" applyFont="1" applyFill="1" applyBorder="1" applyAlignment="1" applyProtection="1">
      <alignment horizontal="center" vertical="center"/>
    </xf>
    <xf numFmtId="0" fontId="5" fillId="10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8" xfId="0" applyFont="1" applyFill="1" applyBorder="1" applyAlignment="1" applyProtection="1">
      <alignment horizontal="left" vertical="center"/>
    </xf>
    <xf numFmtId="0" fontId="8" fillId="2" borderId="69" xfId="0" applyFont="1" applyFill="1" applyBorder="1" applyAlignment="1" applyProtection="1">
      <alignment horizontal="left" vertical="center"/>
    </xf>
    <xf numFmtId="0" fontId="8" fillId="2" borderId="82" xfId="0" applyFont="1" applyFill="1" applyBorder="1" applyAlignment="1" applyProtection="1">
      <alignment horizontal="left" vertical="center"/>
    </xf>
    <xf numFmtId="0" fontId="8" fillId="2" borderId="74" xfId="0" applyFont="1" applyFill="1" applyBorder="1" applyAlignment="1" applyProtection="1">
      <alignment horizontal="left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10" borderId="29" xfId="0" applyFont="1" applyFill="1" applyBorder="1" applyAlignment="1" applyProtection="1">
      <alignment horizontal="center" vertical="center" textRotation="90"/>
    </xf>
    <xf numFmtId="0" fontId="5" fillId="10" borderId="31" xfId="0" applyFont="1" applyFill="1" applyBorder="1" applyAlignment="1" applyProtection="1">
      <alignment horizontal="center" vertical="center" textRotation="90"/>
    </xf>
    <xf numFmtId="0" fontId="5" fillId="10" borderId="20" xfId="0" applyFont="1" applyFill="1" applyBorder="1" applyAlignment="1" applyProtection="1">
      <alignment horizontal="center" vertical="center" textRotation="90"/>
    </xf>
    <xf numFmtId="0" fontId="8" fillId="2" borderId="31" xfId="0" applyFont="1" applyFill="1" applyBorder="1" applyAlignment="1" applyProtection="1">
      <alignment horizontal="center" vertical="center" textRotation="90" wrapText="1"/>
    </xf>
    <xf numFmtId="0" fontId="8" fillId="2" borderId="20" xfId="0" applyFont="1" applyFill="1" applyBorder="1" applyAlignment="1" applyProtection="1">
      <alignment horizontal="center" vertical="center" textRotation="90" wrapText="1"/>
    </xf>
    <xf numFmtId="0" fontId="5" fillId="10" borderId="4" xfId="0" applyFont="1" applyFill="1" applyBorder="1" applyAlignment="1" applyProtection="1">
      <alignment horizontal="left" vertical="center"/>
    </xf>
    <xf numFmtId="0" fontId="21" fillId="16" borderId="4" xfId="0" applyFont="1" applyFill="1" applyBorder="1" applyAlignment="1">
      <alignment horizontal="center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0" fontId="9" fillId="2" borderId="86" xfId="0" applyFont="1" applyFill="1" applyBorder="1" applyAlignment="1">
      <alignment horizontal="center"/>
    </xf>
    <xf numFmtId="166" fontId="5" fillId="0" borderId="85" xfId="0" applyNumberFormat="1" applyFont="1" applyFill="1" applyBorder="1" applyAlignment="1" applyProtection="1">
      <alignment horizontal="center" vertical="center"/>
      <protection locked="0"/>
    </xf>
    <xf numFmtId="166" fontId="5" fillId="0" borderId="86" xfId="0" applyNumberFormat="1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/>
      <protection locked="0"/>
    </xf>
    <xf numFmtId="0" fontId="2" fillId="0" borderId="86" xfId="0" applyFont="1" applyFill="1" applyBorder="1" applyAlignment="1" applyProtection="1">
      <alignment horizontal="center"/>
      <protection locked="0"/>
    </xf>
    <xf numFmtId="0" fontId="2" fillId="0" borderId="87" xfId="0" applyFont="1" applyFill="1" applyBorder="1" applyAlignment="1" applyProtection="1">
      <alignment horizontal="center"/>
      <protection locked="0"/>
    </xf>
    <xf numFmtId="166" fontId="5" fillId="0" borderId="99" xfId="0" applyNumberFormat="1" applyFont="1" applyFill="1" applyBorder="1" applyAlignment="1" applyProtection="1">
      <alignment horizontal="center" vertical="center"/>
      <protection locked="0"/>
    </xf>
    <xf numFmtId="166" fontId="5" fillId="0" borderId="84" xfId="0" applyNumberFormat="1" applyFont="1" applyFill="1" applyBorder="1" applyAlignment="1" applyProtection="1">
      <alignment horizontal="center" vertical="center"/>
      <protection locked="0"/>
    </xf>
    <xf numFmtId="0" fontId="8" fillId="3" borderId="10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101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" borderId="91" xfId="0" applyFont="1" applyFill="1" applyBorder="1" applyAlignment="1">
      <alignment horizontal="center" vertical="top" textRotation="90"/>
    </xf>
    <xf numFmtId="0" fontId="8" fillId="3" borderId="92" xfId="0" applyFont="1" applyFill="1" applyBorder="1" applyAlignment="1">
      <alignment horizontal="center" vertical="top" textRotation="90"/>
    </xf>
    <xf numFmtId="38" fontId="8" fillId="3" borderId="20" xfId="0" applyNumberFormat="1" applyFont="1" applyFill="1" applyBorder="1" applyAlignment="1">
      <alignment horizontal="center" vertical="center"/>
    </xf>
    <xf numFmtId="38" fontId="8" fillId="3" borderId="32" xfId="0" applyNumberFormat="1" applyFont="1" applyFill="1" applyBorder="1" applyAlignment="1">
      <alignment horizontal="center" vertical="center"/>
    </xf>
    <xf numFmtId="166" fontId="5" fillId="4" borderId="93" xfId="0" applyNumberFormat="1" applyFont="1" applyFill="1" applyBorder="1" applyAlignment="1">
      <alignment horizontal="center" vertical="center"/>
    </xf>
    <xf numFmtId="166" fontId="5" fillId="4" borderId="94" xfId="0" applyNumberFormat="1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vertical="top" textRotation="90" wrapText="1"/>
    </xf>
    <xf numFmtId="0" fontId="8" fillId="2" borderId="96" xfId="0" applyFont="1" applyFill="1" applyBorder="1" applyAlignment="1">
      <alignment vertical="top" textRotation="90" wrapText="1"/>
    </xf>
    <xf numFmtId="0" fontId="8" fillId="3" borderId="9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9" fillId="2" borderId="84" xfId="0" applyNumberFormat="1" applyFont="1" applyFill="1" applyBorder="1" applyAlignment="1">
      <alignment horizontal="center"/>
    </xf>
    <xf numFmtId="0" fontId="2" fillId="9" borderId="85" xfId="0" applyNumberFormat="1" applyFont="1" applyFill="1" applyBorder="1" applyAlignment="1" applyProtection="1">
      <alignment horizontal="center"/>
      <protection locked="0"/>
    </xf>
    <xf numFmtId="0" fontId="2" fillId="9" borderId="86" xfId="0" applyNumberFormat="1" applyFont="1" applyFill="1" applyBorder="1" applyAlignment="1" applyProtection="1">
      <alignment horizontal="center"/>
      <protection locked="0"/>
    </xf>
    <xf numFmtId="0" fontId="2" fillId="9" borderId="87" xfId="0" applyNumberFormat="1" applyFont="1" applyFill="1" applyBorder="1" applyAlignment="1" applyProtection="1">
      <alignment horizontal="center"/>
      <protection locked="0"/>
    </xf>
    <xf numFmtId="0" fontId="2" fillId="0" borderId="8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9" fillId="2" borderId="89" xfId="0" applyFont="1" applyFill="1" applyBorder="1" applyAlignment="1">
      <alignment horizontal="center"/>
    </xf>
    <xf numFmtId="0" fontId="2" fillId="9" borderId="90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399FF"/>
      <rgbColor rgb="00800000"/>
      <rgbColor rgb="00008000"/>
      <rgbColor rgb="00000080"/>
      <rgbColor rgb="008D0D62"/>
      <rgbColor rgb="00800080"/>
      <rgbColor rgb="00008080"/>
      <rgbColor rgb="00C0C0C0"/>
      <rgbColor rgb="00808080"/>
      <rgbColor rgb="00FF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DB6A2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T418"/>
  <sheetViews>
    <sheetView showGridLines="0" showZeros="0" tabSelected="1" zoomScale="80" zoomScaleNormal="80" workbookViewId="0"/>
  </sheetViews>
  <sheetFormatPr defaultColWidth="8.85546875" defaultRowHeight="12.75"/>
  <cols>
    <col min="1" max="1" width="5.85546875" style="252" customWidth="1"/>
    <col min="2" max="2" width="7.140625" style="253" customWidth="1"/>
    <col min="3" max="3" width="38" style="253" customWidth="1"/>
    <col min="4" max="4" width="18.7109375" style="253" customWidth="1"/>
    <col min="5" max="5" width="18.7109375" style="304" customWidth="1"/>
    <col min="6" max="6" width="14" style="253" customWidth="1"/>
    <col min="7" max="7" width="13.7109375" style="253" customWidth="1"/>
    <col min="8" max="8" width="14.85546875" style="210" customWidth="1"/>
    <col min="9" max="9" width="13.85546875" style="253" customWidth="1"/>
    <col min="10" max="10" width="12" style="253" customWidth="1"/>
    <col min="11" max="11" width="15.7109375" style="253" customWidth="1"/>
    <col min="12" max="12" width="16.7109375" style="253" customWidth="1"/>
    <col min="13" max="13" width="14.42578125" style="253" customWidth="1"/>
    <col min="14" max="14" width="20.42578125" style="253" customWidth="1"/>
    <col min="15" max="15" width="18.42578125" style="253" customWidth="1"/>
    <col min="16" max="16" width="18.42578125" style="216" hidden="1" customWidth="1"/>
    <col min="17" max="17" width="5.7109375" style="208" hidden="1" customWidth="1"/>
    <col min="18" max="19" width="9.140625" style="209" hidden="1" customWidth="1"/>
    <col min="20" max="20" width="52.5703125" style="209" hidden="1" customWidth="1"/>
    <col min="21" max="23" width="8.85546875" style="210" customWidth="1"/>
    <col min="24" max="16384" width="8.85546875" style="210"/>
  </cols>
  <sheetData>
    <row r="1" spans="1:20" ht="31.5" customHeight="1" thickBot="1">
      <c r="A1" s="204" t="s">
        <v>423</v>
      </c>
      <c r="B1" s="205"/>
      <c r="C1" s="205"/>
      <c r="D1" s="378"/>
      <c r="E1" s="379"/>
      <c r="F1" s="205"/>
      <c r="G1" s="205"/>
      <c r="H1" s="205"/>
      <c r="I1" s="205"/>
      <c r="J1" s="205"/>
      <c r="K1" s="205"/>
      <c r="L1" s="205"/>
      <c r="M1" s="205"/>
      <c r="N1" s="205"/>
      <c r="O1" s="206"/>
      <c r="P1" s="207"/>
    </row>
    <row r="2" spans="1:20" ht="26.25" customHeight="1">
      <c r="A2" s="211"/>
      <c r="B2" s="212"/>
      <c r="C2" s="213" t="s">
        <v>46</v>
      </c>
      <c r="D2" s="214"/>
      <c r="E2" s="380"/>
      <c r="F2" s="213" t="s">
        <v>44</v>
      </c>
      <c r="G2" s="214"/>
      <c r="H2" s="213" t="s">
        <v>255</v>
      </c>
      <c r="I2" s="213"/>
      <c r="J2" s="214"/>
      <c r="K2" s="139"/>
      <c r="L2" s="138" t="s">
        <v>328</v>
      </c>
      <c r="M2" s="212"/>
      <c r="N2" s="138" t="s">
        <v>298</v>
      </c>
      <c r="O2" s="215"/>
    </row>
    <row r="3" spans="1:20" ht="22.5" customHeight="1">
      <c r="A3" s="145"/>
      <c r="B3" s="139"/>
      <c r="C3" s="376"/>
      <c r="D3" s="229"/>
      <c r="E3" s="381"/>
      <c r="F3" s="377"/>
      <c r="G3" s="217"/>
      <c r="H3" s="387"/>
      <c r="I3" s="388"/>
      <c r="J3" s="139"/>
      <c r="K3" s="218"/>
      <c r="L3" s="219">
        <v>2018</v>
      </c>
      <c r="M3" s="220"/>
      <c r="N3" s="219"/>
      <c r="O3" s="221"/>
    </row>
    <row r="4" spans="1:20" ht="17.25" customHeight="1">
      <c r="A4" s="145"/>
      <c r="B4" s="139"/>
      <c r="C4" s="222"/>
      <c r="D4" s="222"/>
      <c r="E4" s="381"/>
      <c r="F4" s="222"/>
      <c r="G4" s="222"/>
      <c r="H4" s="222"/>
      <c r="I4" s="223"/>
      <c r="J4" s="139"/>
      <c r="K4" s="139"/>
      <c r="L4" s="224"/>
      <c r="M4" s="139"/>
      <c r="N4" s="224"/>
      <c r="O4" s="225"/>
      <c r="P4" s="226"/>
    </row>
    <row r="5" spans="1:20" ht="23.25" customHeight="1">
      <c r="A5" s="146"/>
      <c r="B5" s="161"/>
      <c r="C5" s="389" t="s">
        <v>206</v>
      </c>
      <c r="D5" s="390"/>
      <c r="E5" s="381"/>
      <c r="F5" s="231"/>
      <c r="G5" s="231"/>
      <c r="H5" s="391" t="s">
        <v>213</v>
      </c>
      <c r="I5" s="391"/>
      <c r="J5" s="392"/>
      <c r="K5" s="140"/>
      <c r="L5" s="395" t="s">
        <v>207</v>
      </c>
      <c r="M5" s="395"/>
      <c r="N5" s="395"/>
      <c r="O5" s="221"/>
    </row>
    <row r="6" spans="1:20" ht="19.5" customHeight="1">
      <c r="A6" s="227"/>
      <c r="B6" s="228"/>
      <c r="C6" s="141"/>
      <c r="D6" s="373" t="s">
        <v>211</v>
      </c>
      <c r="E6" s="381"/>
      <c r="F6" s="229"/>
      <c r="G6" s="229"/>
      <c r="H6" s="393">
        <f>SUM(O13:O22)</f>
        <v>0</v>
      </c>
      <c r="I6" s="397" t="s">
        <v>216</v>
      </c>
      <c r="J6" s="398"/>
      <c r="K6" s="228"/>
      <c r="L6" s="144">
        <f>H10</f>
        <v>0</v>
      </c>
      <c r="M6" s="396" t="s">
        <v>218</v>
      </c>
      <c r="N6" s="396"/>
      <c r="O6" s="221"/>
    </row>
    <row r="7" spans="1:20" ht="19.5" customHeight="1">
      <c r="A7" s="230"/>
      <c r="B7" s="231"/>
      <c r="C7" s="142" t="e">
        <f>C6/C10</f>
        <v>#DIV/0!</v>
      </c>
      <c r="D7" s="373" t="s">
        <v>221</v>
      </c>
      <c r="E7" s="381"/>
      <c r="F7" s="375"/>
      <c r="G7" s="229"/>
      <c r="H7" s="394"/>
      <c r="I7" s="399"/>
      <c r="J7" s="400"/>
      <c r="K7" s="232"/>
      <c r="L7" s="144"/>
      <c r="M7" s="396" t="s">
        <v>325</v>
      </c>
      <c r="N7" s="396"/>
      <c r="O7" s="221"/>
      <c r="Q7" s="233"/>
      <c r="R7" s="233"/>
    </row>
    <row r="8" spans="1:20" ht="19.5" customHeight="1">
      <c r="A8" s="230"/>
      <c r="B8" s="231"/>
      <c r="C8" s="143">
        <f>SUM(D23:D29)</f>
        <v>0</v>
      </c>
      <c r="D8" s="373" t="s">
        <v>212</v>
      </c>
      <c r="E8" s="381"/>
      <c r="F8" s="229"/>
      <c r="G8" s="229"/>
      <c r="H8" s="393">
        <f>SUM(O23:O30)</f>
        <v>0</v>
      </c>
      <c r="I8" s="397" t="s">
        <v>217</v>
      </c>
      <c r="J8" s="398"/>
      <c r="K8" s="232"/>
      <c r="L8" s="152" t="e">
        <f>L7/L10</f>
        <v>#DIV/0!</v>
      </c>
      <c r="M8" s="396" t="s">
        <v>222</v>
      </c>
      <c r="N8" s="396"/>
      <c r="O8" s="221"/>
      <c r="Q8" s="233"/>
      <c r="R8" s="233"/>
    </row>
    <row r="9" spans="1:20" ht="19.5" customHeight="1">
      <c r="A9" s="230"/>
      <c r="B9" s="231"/>
      <c r="C9" s="142" t="e">
        <f>C8/C10</f>
        <v>#DIV/0!</v>
      </c>
      <c r="D9" s="373" t="s">
        <v>214</v>
      </c>
      <c r="E9" s="381"/>
      <c r="F9" s="229"/>
      <c r="G9" s="229"/>
      <c r="H9" s="394"/>
      <c r="I9" s="399"/>
      <c r="J9" s="400"/>
      <c r="K9" s="232"/>
      <c r="L9" s="144"/>
      <c r="M9" s="396" t="s">
        <v>326</v>
      </c>
      <c r="N9" s="396"/>
      <c r="O9" s="221"/>
      <c r="Q9" s="233"/>
      <c r="R9" s="233"/>
    </row>
    <row r="10" spans="1:20" ht="19.5" customHeight="1">
      <c r="A10" s="230"/>
      <c r="B10" s="231"/>
      <c r="C10" s="151"/>
      <c r="D10" s="234" t="s">
        <v>208</v>
      </c>
      <c r="E10" s="381"/>
      <c r="F10" s="229"/>
      <c r="G10" s="229"/>
      <c r="H10" s="374">
        <f>SUM(O13:O30)</f>
        <v>0</v>
      </c>
      <c r="I10" s="234" t="s">
        <v>219</v>
      </c>
      <c r="J10" s="235"/>
      <c r="K10" s="232"/>
      <c r="L10" s="144">
        <f>L6+L7+L9</f>
        <v>0</v>
      </c>
      <c r="M10" s="408" t="s">
        <v>220</v>
      </c>
      <c r="N10" s="408"/>
      <c r="O10" s="236"/>
      <c r="Q10" s="233"/>
      <c r="R10" s="233"/>
    </row>
    <row r="11" spans="1:20" ht="19.5" customHeight="1">
      <c r="A11" s="230"/>
      <c r="B11" s="147"/>
      <c r="C11" s="231"/>
      <c r="D11" s="229"/>
      <c r="E11" s="381"/>
      <c r="F11" s="229"/>
      <c r="G11" s="148"/>
      <c r="H11" s="237"/>
      <c r="I11" s="237"/>
      <c r="J11" s="238"/>
      <c r="K11" s="238"/>
      <c r="L11" s="149"/>
      <c r="M11" s="237"/>
      <c r="N11" s="237"/>
      <c r="O11" s="221"/>
      <c r="Q11" s="233"/>
      <c r="R11" s="233"/>
    </row>
    <row r="12" spans="1:20" ht="61.5" customHeight="1" thickBot="1">
      <c r="A12" s="282"/>
      <c r="B12" s="239" t="s">
        <v>287</v>
      </c>
      <c r="C12" s="289" t="s">
        <v>223</v>
      </c>
      <c r="D12" s="290" t="s">
        <v>256</v>
      </c>
      <c r="E12" s="382"/>
      <c r="F12" s="290" t="s">
        <v>52</v>
      </c>
      <c r="G12" s="289" t="s">
        <v>327</v>
      </c>
      <c r="H12" s="289" t="s">
        <v>42</v>
      </c>
      <c r="I12" s="291" t="s">
        <v>320</v>
      </c>
      <c r="J12" s="291" t="s">
        <v>41</v>
      </c>
      <c r="K12" s="292" t="s">
        <v>321</v>
      </c>
      <c r="L12" s="292" t="s">
        <v>322</v>
      </c>
      <c r="M12" s="292" t="s">
        <v>43</v>
      </c>
      <c r="N12" s="292" t="s">
        <v>215</v>
      </c>
      <c r="O12" s="293" t="s">
        <v>324</v>
      </c>
      <c r="P12" s="240"/>
      <c r="S12" s="210"/>
      <c r="T12" s="210"/>
    </row>
    <row r="13" spans="1:20" ht="19.5" customHeight="1">
      <c r="A13" s="406" t="s">
        <v>209</v>
      </c>
      <c r="B13" s="285">
        <v>1</v>
      </c>
      <c r="C13" s="295"/>
      <c r="D13" s="296"/>
      <c r="E13" s="383" t="str">
        <f>IF(F13="BULK",MROUND(D13*20.4,1000),"")</f>
        <v/>
      </c>
      <c r="F13" s="297">
        <f>IF(D13&lt;&gt;0,LOOKUP(C13,'Commodity Prices'!$A$5:$A$100,'Commodity Prices'!$B$5:$B$100),0)</f>
        <v>0</v>
      </c>
      <c r="G13" s="298">
        <f t="shared" ref="G13:G20" si="0">IF(C13&lt;&gt;0,$L$3,0)</f>
        <v>0</v>
      </c>
      <c r="H13" s="299">
        <f t="shared" ref="H13:H20" si="1">IF(D13&lt;&gt;0,$N$3,0)</f>
        <v>0</v>
      </c>
      <c r="I13" s="300">
        <f t="shared" ref="I13:I20" si="2">(D13*H13)/1000</f>
        <v>0</v>
      </c>
      <c r="J13" s="301">
        <f>IF(D13&lt;&gt;0,INDEX('Ocean Freight Rates'!$C$3:$E$189,MATCH($C$3,'Ocean Freight Rates'!$B$3:$B$189),MATCH(R13,'Ocean Freight Rates'!$C$2:$E$2,)),0)</f>
        <v>0</v>
      </c>
      <c r="K13" s="302">
        <f t="shared" ref="K13:K20" si="3">(J13*D13)/1000</f>
        <v>0</v>
      </c>
      <c r="L13" s="302">
        <f t="shared" ref="L13:L28" si="4">I13+K13</f>
        <v>0</v>
      </c>
      <c r="M13" s="302">
        <f>IF(D13&lt;&gt;0,INDEX('Commodity Prices'!$A$4:$N$100, MATCH(C13,'Commodity Prices'!$A$4:$A$100,), MATCH(G13,'Commodity Prices'!$A$4:$N$4,)),0)</f>
        <v>0</v>
      </c>
      <c r="N13" s="303">
        <f t="shared" ref="N13:N20" si="5">(D13*M13)/1000</f>
        <v>0</v>
      </c>
      <c r="O13" s="302">
        <f>I13+K13+N13</f>
        <v>0</v>
      </c>
      <c r="P13" s="171">
        <f>F13</f>
        <v>0</v>
      </c>
      <c r="Q13" s="208" t="str">
        <f>IF(D13&lt;20000,"&lt;20K","&gt;20K")</f>
        <v>&lt;20K</v>
      </c>
      <c r="R13" s="209" t="str">
        <f>IF(P13="Packaged",P13,P13&amp;(TEXT(Q13,0)))</f>
        <v>0&lt;20K</v>
      </c>
      <c r="S13" s="210"/>
      <c r="T13" s="210"/>
    </row>
    <row r="14" spans="1:20" ht="19.5" customHeight="1">
      <c r="A14" s="406"/>
      <c r="B14" s="281">
        <v>2</v>
      </c>
      <c r="C14" s="283"/>
      <c r="D14" s="241"/>
      <c r="E14" s="384" t="str">
        <f>IF(F14="BULK",MROUND(D14*20.4,1000),"")</f>
        <v/>
      </c>
      <c r="F14" s="163">
        <f>IF(D14&lt;&gt;0,LOOKUP(C14,'Commodity Prices'!$A$5:$A$100,'Commodity Prices'!$B$5:$B$100),0)</f>
        <v>0</v>
      </c>
      <c r="G14" s="137">
        <f t="shared" si="0"/>
        <v>0</v>
      </c>
      <c r="H14" s="242">
        <f t="shared" si="1"/>
        <v>0</v>
      </c>
      <c r="I14" s="157">
        <f t="shared" si="2"/>
        <v>0</v>
      </c>
      <c r="J14" s="243">
        <f>IF(D14&lt;&gt;0,INDEX('Ocean Freight Rates'!$C$3:$E$189,MATCH($C$3,'Ocean Freight Rates'!$B$3:$B$189),MATCH(R14,'Ocean Freight Rates'!$C$2:$E$2,)),0)</f>
        <v>0</v>
      </c>
      <c r="K14" s="158">
        <f t="shared" si="3"/>
        <v>0</v>
      </c>
      <c r="L14" s="158">
        <f>I14+K14</f>
        <v>0</v>
      </c>
      <c r="M14" s="158">
        <f>IF(D14&lt;&gt;0,INDEX('Commodity Prices'!$A$4:$N$100, MATCH(C14,'Commodity Prices'!$A$4:$A$100,), MATCH(G14,'Commodity Prices'!$A$4:$N$4,)),0)</f>
        <v>0</v>
      </c>
      <c r="N14" s="159">
        <f t="shared" si="5"/>
        <v>0</v>
      </c>
      <c r="O14" s="158">
        <f t="shared" ref="O14:O28" si="6">I14+K14+N14</f>
        <v>0</v>
      </c>
      <c r="P14" s="170">
        <f t="shared" ref="P14:P30" si="7">F14</f>
        <v>0</v>
      </c>
      <c r="Q14" s="208" t="str">
        <f t="shared" ref="Q14:Q30" si="8">IF(D14&lt;20000,"&lt;20K","&gt;20K")</f>
        <v>&lt;20K</v>
      </c>
      <c r="R14" s="209" t="str">
        <f t="shared" ref="R14:R30" si="9">IF(P14="Packaged",P14,P14&amp;(TEXT(Q14,0)))</f>
        <v>0&lt;20K</v>
      </c>
      <c r="S14" s="210"/>
      <c r="T14" s="210"/>
    </row>
    <row r="15" spans="1:20" ht="19.5" customHeight="1">
      <c r="A15" s="406"/>
      <c r="B15" s="285">
        <v>3</v>
      </c>
      <c r="C15" s="283"/>
      <c r="D15" s="241"/>
      <c r="E15" s="384" t="str">
        <f t="shared" ref="E15:E29" si="10">IF(F15="BULK",MROUND(D15*20.4,1000),"")</f>
        <v/>
      </c>
      <c r="F15" s="163">
        <f>IF(D15&lt;&gt;0,LOOKUP(C15,'Commodity Prices'!$A$5:$A$100,'Commodity Prices'!$B$5:$B$100),0)</f>
        <v>0</v>
      </c>
      <c r="G15" s="137">
        <f t="shared" si="0"/>
        <v>0</v>
      </c>
      <c r="H15" s="242">
        <f t="shared" si="1"/>
        <v>0</v>
      </c>
      <c r="I15" s="157">
        <f t="shared" si="2"/>
        <v>0</v>
      </c>
      <c r="J15" s="243">
        <f>IF(D15&lt;&gt;0,INDEX('Ocean Freight Rates'!$C$3:$E$189,MATCH($C$3,'Ocean Freight Rates'!$B$3:$B$189),MATCH(R15,'Ocean Freight Rates'!$C$2:$E$2,)),0)</f>
        <v>0</v>
      </c>
      <c r="K15" s="158">
        <f t="shared" si="3"/>
        <v>0</v>
      </c>
      <c r="L15" s="158">
        <f t="shared" si="4"/>
        <v>0</v>
      </c>
      <c r="M15" s="158">
        <f>IF(D15&lt;&gt;0,INDEX('Commodity Prices'!$A$4:$N$100, MATCH(C15,'Commodity Prices'!$A$4:$A$100,), MATCH(G15,'Commodity Prices'!$A$4:$N$4,)),0)</f>
        <v>0</v>
      </c>
      <c r="N15" s="159">
        <f t="shared" si="5"/>
        <v>0</v>
      </c>
      <c r="O15" s="158">
        <f t="shared" si="6"/>
        <v>0</v>
      </c>
      <c r="P15" s="170">
        <f t="shared" si="7"/>
        <v>0</v>
      </c>
      <c r="Q15" s="208" t="str">
        <f t="shared" si="8"/>
        <v>&lt;20K</v>
      </c>
      <c r="R15" s="209" t="str">
        <f t="shared" si="9"/>
        <v>0&lt;20K</v>
      </c>
      <c r="S15" s="210"/>
      <c r="T15" s="210"/>
    </row>
    <row r="16" spans="1:20" ht="19.5" customHeight="1">
      <c r="A16" s="406"/>
      <c r="B16" s="281">
        <v>4</v>
      </c>
      <c r="C16" s="283"/>
      <c r="D16" s="241"/>
      <c r="E16" s="384" t="str">
        <f t="shared" si="10"/>
        <v/>
      </c>
      <c r="F16" s="163">
        <f>IF(D16&lt;&gt;0,LOOKUP(C16,'Commodity Prices'!$A$5:$A$100,'Commodity Prices'!$B$5:$B$100),0)</f>
        <v>0</v>
      </c>
      <c r="G16" s="137">
        <f t="shared" si="0"/>
        <v>0</v>
      </c>
      <c r="H16" s="242">
        <f t="shared" si="1"/>
        <v>0</v>
      </c>
      <c r="I16" s="157">
        <f t="shared" si="2"/>
        <v>0</v>
      </c>
      <c r="J16" s="243">
        <f>IF(D16&lt;&gt;0,INDEX('Ocean Freight Rates'!$C$3:$E$189,MATCH($C$3,'Ocean Freight Rates'!$B$3:$B$189),MATCH(R16,'Ocean Freight Rates'!$C$2:$E$2,)),0)</f>
        <v>0</v>
      </c>
      <c r="K16" s="158">
        <f t="shared" si="3"/>
        <v>0</v>
      </c>
      <c r="L16" s="158">
        <f t="shared" si="4"/>
        <v>0</v>
      </c>
      <c r="M16" s="158">
        <f>IF(D16&lt;&gt;0,INDEX('Commodity Prices'!$A$4:$N$100, MATCH(C16,'Commodity Prices'!$A$4:$A$100,), MATCH(G16,'Commodity Prices'!$A$4:$N$4,)),0)</f>
        <v>0</v>
      </c>
      <c r="N16" s="159">
        <f t="shared" si="5"/>
        <v>0</v>
      </c>
      <c r="O16" s="158">
        <f t="shared" si="6"/>
        <v>0</v>
      </c>
      <c r="P16" s="170">
        <f t="shared" si="7"/>
        <v>0</v>
      </c>
      <c r="Q16" s="208" t="str">
        <f t="shared" si="8"/>
        <v>&lt;20K</v>
      </c>
      <c r="R16" s="209" t="str">
        <f t="shared" si="9"/>
        <v>0&lt;20K</v>
      </c>
      <c r="S16" s="210"/>
      <c r="T16" s="210"/>
    </row>
    <row r="17" spans="1:20" ht="19.5" customHeight="1">
      <c r="A17" s="406"/>
      <c r="B17" s="285">
        <v>5</v>
      </c>
      <c r="C17" s="283"/>
      <c r="D17" s="241"/>
      <c r="E17" s="384" t="str">
        <f t="shared" si="10"/>
        <v/>
      </c>
      <c r="F17" s="163">
        <f>IF(D17&lt;&gt;0,LOOKUP(C17,'Commodity Prices'!$A$5:$A$100,'Commodity Prices'!$B$5:$B$100),0)</f>
        <v>0</v>
      </c>
      <c r="G17" s="137">
        <f t="shared" si="0"/>
        <v>0</v>
      </c>
      <c r="H17" s="244">
        <f t="shared" si="1"/>
        <v>0</v>
      </c>
      <c r="I17" s="157">
        <f t="shared" si="2"/>
        <v>0</v>
      </c>
      <c r="J17" s="243">
        <f>IF(D17&lt;&gt;0,INDEX('Ocean Freight Rates'!$C$3:$E$189,MATCH($C$3,'Ocean Freight Rates'!$B$3:$B$189),MATCH(R17,'Ocean Freight Rates'!$C$2:$E$2,)),0)</f>
        <v>0</v>
      </c>
      <c r="K17" s="158">
        <f t="shared" si="3"/>
        <v>0</v>
      </c>
      <c r="L17" s="158">
        <f t="shared" si="4"/>
        <v>0</v>
      </c>
      <c r="M17" s="158">
        <f>IF(D17&lt;&gt;0,INDEX('Commodity Prices'!$A$4:$N$100, MATCH(C17,'Commodity Prices'!$A$4:$A$100,), MATCH(G17,'Commodity Prices'!$A$4:$N$4,)),0)</f>
        <v>0</v>
      </c>
      <c r="N17" s="159">
        <f t="shared" si="5"/>
        <v>0</v>
      </c>
      <c r="O17" s="158">
        <f t="shared" si="6"/>
        <v>0</v>
      </c>
      <c r="P17" s="170">
        <f t="shared" si="7"/>
        <v>0</v>
      </c>
      <c r="Q17" s="208" t="str">
        <f t="shared" si="8"/>
        <v>&lt;20K</v>
      </c>
      <c r="R17" s="209" t="str">
        <f t="shared" si="9"/>
        <v>0&lt;20K</v>
      </c>
      <c r="S17" s="210"/>
      <c r="T17" s="210"/>
    </row>
    <row r="18" spans="1:20" ht="19.5" customHeight="1">
      <c r="A18" s="406"/>
      <c r="B18" s="281">
        <v>6</v>
      </c>
      <c r="C18" s="283"/>
      <c r="D18" s="241"/>
      <c r="E18" s="384" t="str">
        <f t="shared" si="10"/>
        <v/>
      </c>
      <c r="F18" s="163">
        <f>IF(D18&lt;&gt;0,LOOKUP(C18,'Commodity Prices'!$A$5:$A$100,'Commodity Prices'!$B$5:$B$100),0)</f>
        <v>0</v>
      </c>
      <c r="G18" s="137">
        <f t="shared" si="0"/>
        <v>0</v>
      </c>
      <c r="H18" s="244">
        <f t="shared" si="1"/>
        <v>0</v>
      </c>
      <c r="I18" s="157">
        <f t="shared" si="2"/>
        <v>0</v>
      </c>
      <c r="J18" s="243">
        <f>IF(D18&lt;&gt;0,INDEX('Ocean Freight Rates'!$C$3:$E$189,MATCH($C$3,'Ocean Freight Rates'!$B$3:$B$189),MATCH(R18,'Ocean Freight Rates'!$C$2:$E$2,)),0)</f>
        <v>0</v>
      </c>
      <c r="K18" s="158">
        <f t="shared" si="3"/>
        <v>0</v>
      </c>
      <c r="L18" s="158">
        <f t="shared" si="4"/>
        <v>0</v>
      </c>
      <c r="M18" s="158">
        <f>IF(D18&lt;&gt;0,INDEX('Commodity Prices'!$A$4:$N$100, MATCH(C18,'Commodity Prices'!$A$4:$A$100,), MATCH(G18,'Commodity Prices'!$A$4:$N$4,)),0)</f>
        <v>0</v>
      </c>
      <c r="N18" s="159">
        <f t="shared" si="5"/>
        <v>0</v>
      </c>
      <c r="O18" s="158">
        <f t="shared" si="6"/>
        <v>0</v>
      </c>
      <c r="P18" s="170">
        <f t="shared" si="7"/>
        <v>0</v>
      </c>
      <c r="Q18" s="208" t="str">
        <f t="shared" si="8"/>
        <v>&lt;20K</v>
      </c>
      <c r="R18" s="209" t="str">
        <f t="shared" si="9"/>
        <v>0&lt;20K</v>
      </c>
      <c r="S18" s="210"/>
      <c r="T18" s="210"/>
    </row>
    <row r="19" spans="1:20" ht="19.5" customHeight="1">
      <c r="A19" s="406"/>
      <c r="B19" s="285">
        <v>7</v>
      </c>
      <c r="C19" s="283"/>
      <c r="D19" s="241"/>
      <c r="E19" s="384" t="str">
        <f t="shared" si="10"/>
        <v/>
      </c>
      <c r="F19" s="163">
        <f>IF(D19&lt;&gt;0,LOOKUP(C19,'Commodity Prices'!$A$5:$A$100,'Commodity Prices'!$B$5:$B$100),0)</f>
        <v>0</v>
      </c>
      <c r="G19" s="137">
        <f t="shared" si="0"/>
        <v>0</v>
      </c>
      <c r="H19" s="244">
        <f t="shared" si="1"/>
        <v>0</v>
      </c>
      <c r="I19" s="157">
        <f t="shared" si="2"/>
        <v>0</v>
      </c>
      <c r="J19" s="243">
        <f>IF(D19&lt;&gt;0,INDEX('Ocean Freight Rates'!$C$3:$E$189,MATCH($C$3,'Ocean Freight Rates'!$B$3:$B$189),MATCH(R19,'Ocean Freight Rates'!$C$2:$E$2,)),0)</f>
        <v>0</v>
      </c>
      <c r="K19" s="158">
        <f t="shared" si="3"/>
        <v>0</v>
      </c>
      <c r="L19" s="158">
        <f t="shared" si="4"/>
        <v>0</v>
      </c>
      <c r="M19" s="158">
        <f>IF(D19&lt;&gt;0,INDEX('Commodity Prices'!$A$4:$N$100, MATCH(C19,'Commodity Prices'!$A$4:$A$100,), MATCH(G19,'Commodity Prices'!$A$4:$N$4,)),0)</f>
        <v>0</v>
      </c>
      <c r="N19" s="159">
        <f t="shared" si="5"/>
        <v>0</v>
      </c>
      <c r="O19" s="158">
        <f t="shared" si="6"/>
        <v>0</v>
      </c>
      <c r="P19" s="170">
        <f t="shared" si="7"/>
        <v>0</v>
      </c>
      <c r="Q19" s="208" t="str">
        <f t="shared" si="8"/>
        <v>&lt;20K</v>
      </c>
      <c r="R19" s="209" t="str">
        <f t="shared" si="9"/>
        <v>0&lt;20K</v>
      </c>
      <c r="S19" s="210"/>
      <c r="T19" s="210"/>
    </row>
    <row r="20" spans="1:20" ht="18" customHeight="1">
      <c r="A20" s="406"/>
      <c r="B20" s="281">
        <v>8</v>
      </c>
      <c r="C20" s="283"/>
      <c r="D20" s="241"/>
      <c r="E20" s="384" t="str">
        <f t="shared" si="10"/>
        <v/>
      </c>
      <c r="F20" s="163">
        <f>IF(D20&lt;&gt;0,LOOKUP(C20,'Commodity Prices'!$A$5:$A$100,'Commodity Prices'!$B$5:$B$100),0)</f>
        <v>0</v>
      </c>
      <c r="G20" s="137">
        <f t="shared" si="0"/>
        <v>0</v>
      </c>
      <c r="H20" s="244">
        <f t="shared" si="1"/>
        <v>0</v>
      </c>
      <c r="I20" s="157">
        <f t="shared" si="2"/>
        <v>0</v>
      </c>
      <c r="J20" s="243">
        <f>IF(D20&lt;&gt;0,INDEX('Ocean Freight Rates'!$C$3:$E$189,MATCH($C$3,'Ocean Freight Rates'!$B$3:$B$189),MATCH(R20,'Ocean Freight Rates'!$C$2:$E$2,)),0)</f>
        <v>0</v>
      </c>
      <c r="K20" s="158">
        <f t="shared" si="3"/>
        <v>0</v>
      </c>
      <c r="L20" s="158">
        <f t="shared" si="4"/>
        <v>0</v>
      </c>
      <c r="M20" s="158">
        <f>IF(D20&lt;&gt;0,INDEX('Commodity Prices'!$A$4:$N$100, MATCH(C20,'Commodity Prices'!$A$4:$A$100,), MATCH(G20,'Commodity Prices'!$A$4:$N$4,)),0)</f>
        <v>0</v>
      </c>
      <c r="N20" s="159">
        <f t="shared" si="5"/>
        <v>0</v>
      </c>
      <c r="O20" s="158">
        <f t="shared" si="6"/>
        <v>0</v>
      </c>
      <c r="P20" s="170">
        <f t="shared" si="7"/>
        <v>0</v>
      </c>
      <c r="Q20" s="208" t="str">
        <f t="shared" si="8"/>
        <v>&lt;20K</v>
      </c>
      <c r="R20" s="209" t="str">
        <f t="shared" si="9"/>
        <v>0&lt;20K</v>
      </c>
      <c r="S20" s="210"/>
      <c r="T20" s="210"/>
    </row>
    <row r="21" spans="1:20" ht="18.75" customHeight="1">
      <c r="A21" s="406"/>
      <c r="B21" s="285">
        <v>9</v>
      </c>
      <c r="C21" s="283"/>
      <c r="D21" s="241"/>
      <c r="E21" s="384" t="str">
        <f t="shared" si="10"/>
        <v/>
      </c>
      <c r="F21" s="163">
        <f>IF(D21&lt;&gt;0,LOOKUP(C21,'Commodity Prices'!$A$5:$A$100,'Commodity Prices'!$B$5:$B$100),0)</f>
        <v>0</v>
      </c>
      <c r="G21" s="137">
        <f>IF(C21&lt;&gt;0,$L$3,0)</f>
        <v>0</v>
      </c>
      <c r="H21" s="244">
        <f>IF(D21&lt;&gt;0,$N$3,0)</f>
        <v>0</v>
      </c>
      <c r="I21" s="157">
        <f>(D21*H21)/1000</f>
        <v>0</v>
      </c>
      <c r="J21" s="243">
        <f>IF(D21&lt;&gt;0,INDEX('Ocean Freight Rates'!$C$3:$E$189,MATCH($C$3,'Ocean Freight Rates'!$B$3:$B$189),MATCH(R21,'Ocean Freight Rates'!$C$2:$E$2,)),0)</f>
        <v>0</v>
      </c>
      <c r="K21" s="158">
        <f>(J21*D21)/1000</f>
        <v>0</v>
      </c>
      <c r="L21" s="158">
        <f>I21+K21</f>
        <v>0</v>
      </c>
      <c r="M21" s="158">
        <f>IF(D21&lt;&gt;0,INDEX('Commodity Prices'!$A$4:$N$100, MATCH(C21,'Commodity Prices'!$A$4:$A$100,), MATCH(G21,'Commodity Prices'!$A$4:$N$4,)),0)</f>
        <v>0</v>
      </c>
      <c r="N21" s="159">
        <f>(D21*M21)/1000</f>
        <v>0</v>
      </c>
      <c r="O21" s="158">
        <f>I21+K21+N21</f>
        <v>0</v>
      </c>
      <c r="P21" s="170">
        <f>F21</f>
        <v>0</v>
      </c>
      <c r="Q21" s="208" t="str">
        <f t="shared" si="8"/>
        <v>&lt;20K</v>
      </c>
      <c r="R21" s="209" t="str">
        <f t="shared" si="9"/>
        <v>0&lt;20K</v>
      </c>
      <c r="S21" s="210"/>
      <c r="T21" s="210"/>
    </row>
    <row r="22" spans="1:20" ht="19.5" customHeight="1" thickBot="1">
      <c r="A22" s="407"/>
      <c r="B22" s="286">
        <v>10</v>
      </c>
      <c r="C22" s="305" t="s">
        <v>343</v>
      </c>
      <c r="D22" s="306">
        <f>E22</f>
        <v>0</v>
      </c>
      <c r="E22" s="307">
        <f>SUM(E13:E21)</f>
        <v>0</v>
      </c>
      <c r="F22" s="308">
        <f>IF(D22&lt;&gt;0,LOOKUP(C22,'Commodity Prices'!$A$5:$A$100,'Commodity Prices'!$B$5:$B$100),0)</f>
        <v>0</v>
      </c>
      <c r="G22" s="309">
        <f t="shared" ref="G22:G28" si="11">IF(C22&lt;&gt;0,$L$3,0)</f>
        <v>2018</v>
      </c>
      <c r="H22" s="310" t="s">
        <v>408</v>
      </c>
      <c r="I22" s="311" t="s">
        <v>408</v>
      </c>
      <c r="J22" s="312" t="s">
        <v>408</v>
      </c>
      <c r="K22" s="313" t="s">
        <v>408</v>
      </c>
      <c r="L22" s="313" t="s">
        <v>408</v>
      </c>
      <c r="M22" s="313">
        <f>IF(D22&lt;&gt;0,INDEX('Commodity Prices'!$A$4:$N$100, MATCH(C22,'Commodity Prices'!$A$4:$A$100,), MATCH(G22,'Commodity Prices'!$A$4:$N$4,)),0)</f>
        <v>0</v>
      </c>
      <c r="N22" s="314">
        <f t="shared" ref="N22:N28" si="12">(D22*M22)/1000</f>
        <v>0</v>
      </c>
      <c r="O22" s="313">
        <f>N22</f>
        <v>0</v>
      </c>
      <c r="P22" s="170">
        <f t="shared" si="7"/>
        <v>0</v>
      </c>
      <c r="Q22" s="208" t="str">
        <f t="shared" si="8"/>
        <v>&lt;20K</v>
      </c>
      <c r="R22" s="209" t="str">
        <f t="shared" si="9"/>
        <v>0&lt;20K</v>
      </c>
      <c r="S22" s="210"/>
      <c r="T22" s="210"/>
    </row>
    <row r="23" spans="1:20" ht="20.25" customHeight="1">
      <c r="A23" s="403" t="s">
        <v>210</v>
      </c>
      <c r="B23" s="287">
        <v>10</v>
      </c>
      <c r="C23" s="283"/>
      <c r="D23" s="294"/>
      <c r="E23" s="384" t="str">
        <f>IF(F23="BULK",MROUND(D23*20.4,1000),"")</f>
        <v/>
      </c>
      <c r="F23" s="163">
        <f>IF(D23&lt;&gt;0,LOOKUP(C23,'Commodity Prices'!$A$5:$A$100,'Commodity Prices'!$B$5:$B$100),0)</f>
        <v>0</v>
      </c>
      <c r="G23" s="150">
        <f t="shared" si="11"/>
        <v>0</v>
      </c>
      <c r="H23" s="242">
        <f t="shared" ref="H23:H28" si="13">IF(D23&lt;&gt;0,$N$3,0)</f>
        <v>0</v>
      </c>
      <c r="I23" s="153">
        <f t="shared" ref="I23:I28" si="14">(D23*H23)/1000</f>
        <v>0</v>
      </c>
      <c r="J23" s="243">
        <f>IF(D23&lt;&gt;0,INDEX('Ocean Freight Rates'!$C$3:$E$189,MATCH($C$3,'Ocean Freight Rates'!$B$3:$B$189),MATCH(R23,'Ocean Freight Rates'!$C$2:$E$2,)),0)</f>
        <v>0</v>
      </c>
      <c r="K23" s="154">
        <f t="shared" ref="K23:K28" si="15">(J23*D23)/1000</f>
        <v>0</v>
      </c>
      <c r="L23" s="154">
        <f t="shared" si="4"/>
        <v>0</v>
      </c>
      <c r="M23" s="154">
        <f>IF(D23&lt;&gt;0,INDEX('Commodity Prices'!$A$4:$N$100, MATCH(C23,'Commodity Prices'!$A$4:$A$100,), MATCH(G23,'Commodity Prices'!$A$4:$N$4,)),0)</f>
        <v>0</v>
      </c>
      <c r="N23" s="155">
        <f t="shared" si="12"/>
        <v>0</v>
      </c>
      <c r="O23" s="156">
        <f t="shared" si="6"/>
        <v>0</v>
      </c>
      <c r="P23" s="170">
        <f t="shared" si="7"/>
        <v>0</v>
      </c>
      <c r="Q23" s="208" t="str">
        <f t="shared" si="8"/>
        <v>&lt;20K</v>
      </c>
      <c r="R23" s="209" t="str">
        <f t="shared" si="9"/>
        <v>0&lt;20K</v>
      </c>
      <c r="S23" s="210"/>
      <c r="T23" s="210"/>
    </row>
    <row r="24" spans="1:20" ht="20.25" customHeight="1">
      <c r="A24" s="404"/>
      <c r="B24" s="287">
        <v>11</v>
      </c>
      <c r="C24" s="283"/>
      <c r="D24" s="241"/>
      <c r="E24" s="384" t="str">
        <f t="shared" si="10"/>
        <v/>
      </c>
      <c r="F24" s="163">
        <f>IF(D24&lt;&gt;0,LOOKUP(C24,'Commodity Prices'!$A$5:$A$100,'Commodity Prices'!$B$5:$B$100),0)</f>
        <v>0</v>
      </c>
      <c r="G24" s="137">
        <f t="shared" si="11"/>
        <v>0</v>
      </c>
      <c r="H24" s="244">
        <f t="shared" si="13"/>
        <v>0</v>
      </c>
      <c r="I24" s="157">
        <f t="shared" si="14"/>
        <v>0</v>
      </c>
      <c r="J24" s="243">
        <f>IF(D24&lt;&gt;0,INDEX('Ocean Freight Rates'!$C$3:$E$189,MATCH($C$3,'Ocean Freight Rates'!$B$3:$B$189),MATCH(R24,'Ocean Freight Rates'!$C$2:$E$2,)),0)</f>
        <v>0</v>
      </c>
      <c r="K24" s="158">
        <f t="shared" si="15"/>
        <v>0</v>
      </c>
      <c r="L24" s="158">
        <f t="shared" si="4"/>
        <v>0</v>
      </c>
      <c r="M24" s="158">
        <f>IF(D24&lt;&gt;0,INDEX('Commodity Prices'!$A$4:$N$100, MATCH(C24,'Commodity Prices'!$A$4:$A$100,), MATCH(G24,'Commodity Prices'!$A$4:$N$4,)),0)</f>
        <v>0</v>
      </c>
      <c r="N24" s="159">
        <f t="shared" si="12"/>
        <v>0</v>
      </c>
      <c r="O24" s="160">
        <f t="shared" si="6"/>
        <v>0</v>
      </c>
      <c r="P24" s="170">
        <f t="shared" si="7"/>
        <v>0</v>
      </c>
      <c r="Q24" s="208" t="str">
        <f t="shared" si="8"/>
        <v>&lt;20K</v>
      </c>
      <c r="R24" s="209" t="str">
        <f t="shared" si="9"/>
        <v>0&lt;20K</v>
      </c>
      <c r="S24" s="210"/>
      <c r="T24" s="210"/>
    </row>
    <row r="25" spans="1:20" ht="20.25" customHeight="1">
      <c r="A25" s="404"/>
      <c r="B25" s="287">
        <v>12</v>
      </c>
      <c r="C25" s="283"/>
      <c r="D25" s="241"/>
      <c r="E25" s="384" t="str">
        <f t="shared" si="10"/>
        <v/>
      </c>
      <c r="F25" s="163">
        <f>IF(D25&lt;&gt;0,LOOKUP(C25,'Commodity Prices'!$A$5:$A$100,'Commodity Prices'!$B$5:$B$100),0)</f>
        <v>0</v>
      </c>
      <c r="G25" s="137">
        <f t="shared" si="11"/>
        <v>0</v>
      </c>
      <c r="H25" s="244">
        <f t="shared" si="13"/>
        <v>0</v>
      </c>
      <c r="I25" s="157">
        <f t="shared" si="14"/>
        <v>0</v>
      </c>
      <c r="J25" s="243">
        <f>IF(D25&lt;&gt;0,INDEX('Ocean Freight Rates'!$C$3:$E$189,MATCH($C$3,'Ocean Freight Rates'!$B$3:$B$189),MATCH(R25,'Ocean Freight Rates'!$C$2:$E$2,)),0)</f>
        <v>0</v>
      </c>
      <c r="K25" s="158">
        <f t="shared" si="15"/>
        <v>0</v>
      </c>
      <c r="L25" s="158">
        <f t="shared" si="4"/>
        <v>0</v>
      </c>
      <c r="M25" s="158">
        <f>IF(D25&lt;&gt;0,INDEX('Commodity Prices'!$A$4:$N$100, MATCH(C25,'Commodity Prices'!$A$4:$A$100,), MATCH(G25,'Commodity Prices'!$A$4:$N$4,)),0)</f>
        <v>0</v>
      </c>
      <c r="N25" s="159">
        <f t="shared" si="12"/>
        <v>0</v>
      </c>
      <c r="O25" s="160">
        <f t="shared" si="6"/>
        <v>0</v>
      </c>
      <c r="P25" s="170">
        <f t="shared" si="7"/>
        <v>0</v>
      </c>
      <c r="Q25" s="208" t="str">
        <f t="shared" si="8"/>
        <v>&lt;20K</v>
      </c>
      <c r="R25" s="209" t="str">
        <f t="shared" si="9"/>
        <v>0&lt;20K</v>
      </c>
      <c r="S25" s="210"/>
      <c r="T25" s="210"/>
    </row>
    <row r="26" spans="1:20" ht="20.25" customHeight="1">
      <c r="A26" s="404"/>
      <c r="B26" s="287">
        <v>13</v>
      </c>
      <c r="C26" s="283"/>
      <c r="D26" s="241"/>
      <c r="E26" s="384" t="str">
        <f t="shared" si="10"/>
        <v/>
      </c>
      <c r="F26" s="163">
        <f>IF(D26&lt;&gt;0,LOOKUP(C26,'Commodity Prices'!$A$5:$A$100,'Commodity Prices'!$B$5:$B$100),0)</f>
        <v>0</v>
      </c>
      <c r="G26" s="137">
        <f t="shared" si="11"/>
        <v>0</v>
      </c>
      <c r="H26" s="244">
        <f t="shared" si="13"/>
        <v>0</v>
      </c>
      <c r="I26" s="157">
        <f t="shared" si="14"/>
        <v>0</v>
      </c>
      <c r="J26" s="243">
        <f>IF(D26&lt;&gt;0,INDEX('Ocean Freight Rates'!$C$3:$E$189,MATCH($C$3,'Ocean Freight Rates'!$B$3:$B$189),MATCH(R26,'Ocean Freight Rates'!$C$2:$E$2,)),0)</f>
        <v>0</v>
      </c>
      <c r="K26" s="158">
        <f t="shared" si="15"/>
        <v>0</v>
      </c>
      <c r="L26" s="158">
        <f t="shared" si="4"/>
        <v>0</v>
      </c>
      <c r="M26" s="158">
        <f>IF(D26&lt;&gt;0,INDEX('Commodity Prices'!$A$4:$N$100, MATCH(C26,'Commodity Prices'!$A$4:$A$100,), MATCH(G26,'Commodity Prices'!$A$4:$N$4,)),0)</f>
        <v>0</v>
      </c>
      <c r="N26" s="159">
        <f t="shared" si="12"/>
        <v>0</v>
      </c>
      <c r="O26" s="160">
        <f t="shared" si="6"/>
        <v>0</v>
      </c>
      <c r="P26" s="170">
        <f t="shared" si="7"/>
        <v>0</v>
      </c>
      <c r="Q26" s="208" t="str">
        <f t="shared" si="8"/>
        <v>&lt;20K</v>
      </c>
      <c r="R26" s="209" t="str">
        <f t="shared" si="9"/>
        <v>0&lt;20K</v>
      </c>
      <c r="S26" s="210"/>
      <c r="T26" s="210"/>
    </row>
    <row r="27" spans="1:20" ht="15.75" customHeight="1">
      <c r="A27" s="404"/>
      <c r="B27" s="287">
        <v>14</v>
      </c>
      <c r="C27" s="283"/>
      <c r="D27" s="241"/>
      <c r="E27" s="384" t="str">
        <f t="shared" si="10"/>
        <v/>
      </c>
      <c r="F27" s="163">
        <f>IF(D27&lt;&gt;0,LOOKUP(C27,'Commodity Prices'!$A$5:$A$100,'Commodity Prices'!$B$5:$B$100),0)</f>
        <v>0</v>
      </c>
      <c r="G27" s="137">
        <f t="shared" si="11"/>
        <v>0</v>
      </c>
      <c r="H27" s="244">
        <f t="shared" si="13"/>
        <v>0</v>
      </c>
      <c r="I27" s="157">
        <f t="shared" si="14"/>
        <v>0</v>
      </c>
      <c r="J27" s="243">
        <f>IF(D27&lt;&gt;0,INDEX('Ocean Freight Rates'!$C$3:$E$189,MATCH($C$3,'Ocean Freight Rates'!$B$3:$B$189),MATCH(R27,'Ocean Freight Rates'!$C$2:$E$2,)),0)</f>
        <v>0</v>
      </c>
      <c r="K27" s="158">
        <f t="shared" si="15"/>
        <v>0</v>
      </c>
      <c r="L27" s="158">
        <f t="shared" si="4"/>
        <v>0</v>
      </c>
      <c r="M27" s="158">
        <f>IF(D27&lt;&gt;0,INDEX('Commodity Prices'!$A$4:$N$100, MATCH(C27,'Commodity Prices'!$A$4:$A$100,), MATCH(G27,'Commodity Prices'!$A$4:$N$4,)),0)</f>
        <v>0</v>
      </c>
      <c r="N27" s="159">
        <f t="shared" si="12"/>
        <v>0</v>
      </c>
      <c r="O27" s="160">
        <f t="shared" si="6"/>
        <v>0</v>
      </c>
      <c r="P27" s="170">
        <f t="shared" si="7"/>
        <v>0</v>
      </c>
      <c r="Q27" s="208" t="str">
        <f t="shared" si="8"/>
        <v>&lt;20K</v>
      </c>
      <c r="R27" s="209" t="str">
        <f t="shared" si="9"/>
        <v>0&lt;20K</v>
      </c>
      <c r="S27" s="210"/>
      <c r="T27" s="210"/>
    </row>
    <row r="28" spans="1:20" ht="20.25" customHeight="1">
      <c r="A28" s="404"/>
      <c r="B28" s="287">
        <v>15</v>
      </c>
      <c r="C28" s="283"/>
      <c r="D28" s="241"/>
      <c r="E28" s="384" t="str">
        <f t="shared" si="10"/>
        <v/>
      </c>
      <c r="F28" s="163">
        <f>IF(D28&lt;&gt;0,LOOKUP(C28,'Commodity Prices'!$A$5:$A$100,'Commodity Prices'!$B$5:$B$100),0)</f>
        <v>0</v>
      </c>
      <c r="G28" s="137">
        <f t="shared" si="11"/>
        <v>0</v>
      </c>
      <c r="H28" s="244">
        <f t="shared" si="13"/>
        <v>0</v>
      </c>
      <c r="I28" s="157">
        <f t="shared" si="14"/>
        <v>0</v>
      </c>
      <c r="J28" s="243">
        <f>IF(D28&lt;&gt;0,INDEX('Ocean Freight Rates'!$C$3:$E$189,MATCH($C$3,'Ocean Freight Rates'!$B$3:$B$189),MATCH(R28,'Ocean Freight Rates'!$C$2:$E$2,)),0)</f>
        <v>0</v>
      </c>
      <c r="K28" s="158">
        <f t="shared" si="15"/>
        <v>0</v>
      </c>
      <c r="L28" s="158">
        <f t="shared" si="4"/>
        <v>0</v>
      </c>
      <c r="M28" s="158">
        <f>IF(D28&lt;&gt;0,INDEX('Commodity Prices'!$A$4:$N$100, MATCH(C28,'Commodity Prices'!$A$4:$A$100,), MATCH(G28,'Commodity Prices'!$A$4:$N$4,)),0)</f>
        <v>0</v>
      </c>
      <c r="N28" s="159">
        <f t="shared" si="12"/>
        <v>0</v>
      </c>
      <c r="O28" s="160">
        <f t="shared" si="6"/>
        <v>0</v>
      </c>
      <c r="P28" s="170">
        <f t="shared" si="7"/>
        <v>0</v>
      </c>
      <c r="Q28" s="208" t="str">
        <f t="shared" si="8"/>
        <v>&lt;20K</v>
      </c>
      <c r="R28" s="209" t="str">
        <f t="shared" si="9"/>
        <v>0&lt;20K</v>
      </c>
      <c r="S28" s="210"/>
      <c r="T28" s="210"/>
    </row>
    <row r="29" spans="1:20" ht="20.25" customHeight="1">
      <c r="A29" s="404"/>
      <c r="B29" s="287">
        <v>16</v>
      </c>
      <c r="C29" s="283"/>
      <c r="D29" s="280"/>
      <c r="E29" s="384" t="str">
        <f t="shared" si="10"/>
        <v/>
      </c>
      <c r="F29" s="163">
        <f>IF(D29&lt;&gt;0,LOOKUP(C29,'Commodity Prices'!$A$5:$A$100,'Commodity Prices'!$B$5:$B$100),0)</f>
        <v>0</v>
      </c>
      <c r="G29" s="137">
        <f>IF(C29&lt;&gt;0,$L$3,0)</f>
        <v>0</v>
      </c>
      <c r="H29" s="244">
        <f>IF(D29&lt;&gt;0,$N$3,0)</f>
        <v>0</v>
      </c>
      <c r="I29" s="157">
        <f>(D29*H29)/1000</f>
        <v>0</v>
      </c>
      <c r="J29" s="243">
        <f>IF(D29&lt;&gt;0,INDEX('Ocean Freight Rates'!$C$3:$E$189,MATCH($C$3,'Ocean Freight Rates'!$B$3:$B$189),MATCH(R29,'Ocean Freight Rates'!$C$2:$E$2,)),0)</f>
        <v>0</v>
      </c>
      <c r="K29" s="158">
        <f>(J29*D29)/1000</f>
        <v>0</v>
      </c>
      <c r="L29" s="158">
        <f>I29+K29</f>
        <v>0</v>
      </c>
      <c r="M29" s="158">
        <f>IF(D29&lt;&gt;0,INDEX('Commodity Prices'!$A$4:$N$100, MATCH(C29,'Commodity Prices'!$A$4:$A$100,), MATCH(G29,'Commodity Prices'!$A$4:$N$4,)),0)</f>
        <v>0</v>
      </c>
      <c r="N29" s="159">
        <f>(D29*M29)/1000</f>
        <v>0</v>
      </c>
      <c r="O29" s="160">
        <f>I29+K29+N29</f>
        <v>0</v>
      </c>
      <c r="P29" s="170">
        <f>F29</f>
        <v>0</v>
      </c>
      <c r="Q29" s="208" t="str">
        <f>IF(D29&lt;20000,"&lt;20K","&gt;20K")</f>
        <v>&lt;20K</v>
      </c>
      <c r="R29" s="209" t="str">
        <f>IF(P29="Packaged",P29,P29&amp;(TEXT(Q29,0)))</f>
        <v>0&lt;20K</v>
      </c>
      <c r="S29" s="210"/>
      <c r="T29" s="210"/>
    </row>
    <row r="30" spans="1:20" ht="20.25" customHeight="1" thickBot="1">
      <c r="A30" s="405"/>
      <c r="B30" s="288">
        <v>17</v>
      </c>
      <c r="C30" s="315" t="s">
        <v>343</v>
      </c>
      <c r="D30" s="316">
        <f>E30</f>
        <v>0</v>
      </c>
      <c r="E30" s="385">
        <f>SUM(E23:E29)</f>
        <v>0</v>
      </c>
      <c r="F30" s="317">
        <f>IF(D30&lt;&gt;0,LOOKUP(C30,'Commodity Prices'!$A$5:$A$100,'Commodity Prices'!$B$5:$B$100),0)</f>
        <v>0</v>
      </c>
      <c r="G30" s="318">
        <f>IF(C30&lt;&gt;0,$L$3,0)</f>
        <v>2018</v>
      </c>
      <c r="H30" s="319" t="s">
        <v>408</v>
      </c>
      <c r="I30" s="320" t="s">
        <v>408</v>
      </c>
      <c r="J30" s="321" t="s">
        <v>408</v>
      </c>
      <c r="K30" s="322" t="s">
        <v>408</v>
      </c>
      <c r="L30" s="322" t="s">
        <v>408</v>
      </c>
      <c r="M30" s="158">
        <f>IF(D30&lt;&gt;0,INDEX('Commodity Prices'!$A$4:$N$100, MATCH(C30,'Commodity Prices'!$A$4:$A$100,), MATCH(G30,'Commodity Prices'!$A$4:$N$4,)),0)</f>
        <v>0</v>
      </c>
      <c r="N30" s="323">
        <f>(D30*M30)/1000</f>
        <v>0</v>
      </c>
      <c r="O30" s="324">
        <f>N30</f>
        <v>0</v>
      </c>
      <c r="P30" s="170">
        <f t="shared" si="7"/>
        <v>0</v>
      </c>
      <c r="Q30" s="208" t="str">
        <f t="shared" si="8"/>
        <v>&lt;20K</v>
      </c>
      <c r="R30" s="209" t="str">
        <f t="shared" si="9"/>
        <v>0&lt;20K</v>
      </c>
      <c r="S30" s="210"/>
      <c r="T30" s="210"/>
    </row>
    <row r="31" spans="1:20" ht="16.5" thickBot="1">
      <c r="A31" s="401" t="s">
        <v>316</v>
      </c>
      <c r="B31" s="402"/>
      <c r="C31" s="284"/>
      <c r="D31" s="164">
        <f>SUM(D13:D21,D23:D29)</f>
        <v>0</v>
      </c>
      <c r="E31" s="386"/>
      <c r="F31" s="164"/>
      <c r="G31" s="245"/>
      <c r="H31" s="245"/>
      <c r="I31" s="246">
        <f>SUM(I13:I30)</f>
        <v>0</v>
      </c>
      <c r="J31" s="246"/>
      <c r="K31" s="247">
        <f>SUM(K13:K30)</f>
        <v>0</v>
      </c>
      <c r="L31" s="247">
        <f>SUM(L13:L30)</f>
        <v>0</v>
      </c>
      <c r="M31" s="248"/>
      <c r="N31" s="249">
        <f>SUM(N13:N30)</f>
        <v>0</v>
      </c>
      <c r="O31" s="250">
        <f>SUM(O13:O30)</f>
        <v>0</v>
      </c>
      <c r="P31" s="251"/>
    </row>
    <row r="32" spans="1:20" ht="13.5" customHeight="1">
      <c r="H32" s="254"/>
    </row>
    <row r="33" spans="7:20" ht="15" hidden="1">
      <c r="G33" s="255"/>
      <c r="H33" s="254"/>
      <c r="I33" s="256"/>
      <c r="J33" s="256"/>
      <c r="K33" s="257" t="s">
        <v>54</v>
      </c>
      <c r="M33" s="258"/>
      <c r="T33" s="330" t="s">
        <v>343</v>
      </c>
    </row>
    <row r="34" spans="7:20" ht="15" hidden="1">
      <c r="G34" s="255"/>
      <c r="H34" s="254"/>
      <c r="I34" s="256"/>
      <c r="J34" s="256"/>
      <c r="K34" s="259" t="s">
        <v>56</v>
      </c>
      <c r="M34" s="258"/>
      <c r="Q34" s="260"/>
      <c r="T34" s="331" t="s">
        <v>344</v>
      </c>
    </row>
    <row r="35" spans="7:20" ht="15" hidden="1">
      <c r="G35" s="261"/>
      <c r="H35" s="254"/>
      <c r="I35" s="256"/>
      <c r="J35" s="256"/>
      <c r="K35" s="259" t="s">
        <v>57</v>
      </c>
      <c r="M35" s="258"/>
      <c r="Q35" s="260"/>
      <c r="T35" s="331" t="s">
        <v>345</v>
      </c>
    </row>
    <row r="36" spans="7:20" ht="15" hidden="1">
      <c r="G36" s="261"/>
      <c r="H36" s="254"/>
      <c r="I36" s="256"/>
      <c r="J36" s="256"/>
      <c r="K36" s="259" t="s">
        <v>58</v>
      </c>
      <c r="M36" s="258"/>
      <c r="Q36" s="260"/>
      <c r="T36" s="331" t="s">
        <v>346</v>
      </c>
    </row>
    <row r="37" spans="7:20" ht="15" hidden="1">
      <c r="G37" s="262"/>
      <c r="H37" s="254"/>
      <c r="K37" s="259" t="s">
        <v>342</v>
      </c>
      <c r="M37" s="258"/>
      <c r="Q37" s="260"/>
      <c r="T37" s="331" t="s">
        <v>347</v>
      </c>
    </row>
    <row r="38" spans="7:20" ht="15" hidden="1">
      <c r="G38" s="262"/>
      <c r="H38" s="254"/>
      <c r="K38" s="259" t="s">
        <v>59</v>
      </c>
      <c r="M38" s="258"/>
      <c r="Q38" s="255"/>
      <c r="T38" s="331" t="s">
        <v>348</v>
      </c>
    </row>
    <row r="39" spans="7:20" ht="15" hidden="1">
      <c r="G39" s="262"/>
      <c r="H39" s="254"/>
      <c r="K39" s="259" t="s">
        <v>60</v>
      </c>
      <c r="M39" s="258"/>
      <c r="Q39" s="263"/>
      <c r="T39" s="331" t="s">
        <v>349</v>
      </c>
    </row>
    <row r="40" spans="7:20" ht="15" hidden="1">
      <c r="G40" s="262"/>
      <c r="H40" s="254"/>
      <c r="K40" s="259" t="s">
        <v>61</v>
      </c>
      <c r="M40" s="258"/>
      <c r="Q40" s="260"/>
      <c r="T40" s="331" t="s">
        <v>350</v>
      </c>
    </row>
    <row r="41" spans="7:20" ht="15" hidden="1">
      <c r="G41" s="262"/>
      <c r="H41" s="254"/>
      <c r="K41" s="259" t="s">
        <v>62</v>
      </c>
      <c r="M41" s="258"/>
      <c r="Q41" s="260"/>
      <c r="T41" s="331" t="s">
        <v>351</v>
      </c>
    </row>
    <row r="42" spans="7:20" ht="15" hidden="1">
      <c r="G42" s="264"/>
      <c r="H42" s="254"/>
      <c r="K42" s="259" t="s">
        <v>63</v>
      </c>
      <c r="M42" s="258"/>
      <c r="Q42" s="260"/>
      <c r="T42" s="331" t="s">
        <v>352</v>
      </c>
    </row>
    <row r="43" spans="7:20" ht="15" hidden="1">
      <c r="G43" s="262"/>
      <c r="H43" s="254"/>
      <c r="K43" s="259" t="s">
        <v>64</v>
      </c>
      <c r="M43" s="258"/>
      <c r="Q43" s="260"/>
      <c r="T43" s="331" t="s">
        <v>353</v>
      </c>
    </row>
    <row r="44" spans="7:20" ht="15" hidden="1">
      <c r="G44" s="262"/>
      <c r="H44" s="254"/>
      <c r="K44" s="259" t="s">
        <v>65</v>
      </c>
      <c r="M44" s="258"/>
      <c r="Q44" s="260"/>
      <c r="T44" s="331" t="s">
        <v>354</v>
      </c>
    </row>
    <row r="45" spans="7:20" ht="15" hidden="1">
      <c r="G45" s="262"/>
      <c r="H45" s="254"/>
      <c r="K45" s="259" t="s">
        <v>66</v>
      </c>
      <c r="M45" s="258"/>
      <c r="Q45" s="260"/>
      <c r="T45" s="331" t="s">
        <v>355</v>
      </c>
    </row>
    <row r="46" spans="7:20" ht="15" hidden="1">
      <c r="G46" s="262"/>
      <c r="H46" s="254"/>
      <c r="K46" s="259" t="s">
        <v>67</v>
      </c>
      <c r="M46" s="258"/>
      <c r="Q46" s="260"/>
      <c r="T46" s="330" t="s">
        <v>356</v>
      </c>
    </row>
    <row r="47" spans="7:20" ht="15" hidden="1">
      <c r="G47" s="262"/>
      <c r="H47" s="254"/>
      <c r="K47" s="259" t="s">
        <v>68</v>
      </c>
      <c r="M47" s="258"/>
      <c r="Q47" s="260"/>
      <c r="T47" s="330" t="s">
        <v>357</v>
      </c>
    </row>
    <row r="48" spans="7:20" ht="15" hidden="1">
      <c r="G48" s="264"/>
      <c r="H48" s="254"/>
      <c r="K48" s="259" t="s">
        <v>69</v>
      </c>
      <c r="M48" s="258"/>
      <c r="Q48" s="260"/>
      <c r="T48" s="330" t="s">
        <v>358</v>
      </c>
    </row>
    <row r="49" spans="1:20" ht="15" hidden="1">
      <c r="G49" s="264"/>
      <c r="H49" s="254"/>
      <c r="K49" s="259" t="s">
        <v>70</v>
      </c>
      <c r="M49" s="258"/>
      <c r="Q49" s="260"/>
      <c r="T49" s="330" t="s">
        <v>359</v>
      </c>
    </row>
    <row r="50" spans="1:20" ht="15" hidden="1">
      <c r="G50" s="264"/>
      <c r="H50" s="254"/>
      <c r="K50" s="259" t="s">
        <v>71</v>
      </c>
      <c r="M50" s="258"/>
      <c r="Q50" s="260"/>
      <c r="T50" s="330" t="s">
        <v>360</v>
      </c>
    </row>
    <row r="51" spans="1:20" ht="15" hidden="1">
      <c r="G51" s="265"/>
      <c r="H51" s="254"/>
      <c r="K51" s="259" t="s">
        <v>72</v>
      </c>
      <c r="M51" s="258"/>
      <c r="Q51" s="260"/>
      <c r="T51" s="330" t="s">
        <v>361</v>
      </c>
    </row>
    <row r="52" spans="1:20" s="273" customFormat="1" ht="15" hidden="1">
      <c r="A52" s="266"/>
      <c r="B52" s="267"/>
      <c r="C52" s="267"/>
      <c r="D52" s="267"/>
      <c r="E52" s="304"/>
      <c r="F52" s="267"/>
      <c r="G52" s="268"/>
      <c r="H52" s="269"/>
      <c r="I52" s="267"/>
      <c r="J52" s="267"/>
      <c r="K52" s="270" t="s">
        <v>73</v>
      </c>
      <c r="L52" s="267"/>
      <c r="M52" s="258"/>
      <c r="N52" s="267"/>
      <c r="O52" s="267"/>
      <c r="P52" s="271"/>
      <c r="Q52" s="272"/>
      <c r="R52" s="266"/>
      <c r="S52" s="266"/>
      <c r="T52" s="330" t="s">
        <v>413</v>
      </c>
    </row>
    <row r="53" spans="1:20" s="273" customFormat="1" ht="15" hidden="1">
      <c r="A53" s="266"/>
      <c r="B53" s="267"/>
      <c r="C53" s="267"/>
      <c r="D53" s="267"/>
      <c r="E53" s="304"/>
      <c r="F53" s="267"/>
      <c r="G53" s="274"/>
      <c r="H53" s="269"/>
      <c r="I53" s="267"/>
      <c r="J53" s="267"/>
      <c r="K53" s="270" t="s">
        <v>74</v>
      </c>
      <c r="L53" s="267"/>
      <c r="M53" s="258"/>
      <c r="N53" s="267"/>
      <c r="O53" s="267"/>
      <c r="P53" s="271"/>
      <c r="Q53" s="272"/>
      <c r="R53" s="266"/>
      <c r="S53" s="266"/>
      <c r="T53" s="330" t="s">
        <v>410</v>
      </c>
    </row>
    <row r="54" spans="1:20" s="273" customFormat="1" ht="15" hidden="1">
      <c r="A54" s="266"/>
      <c r="B54" s="267"/>
      <c r="C54" s="267"/>
      <c r="D54" s="267"/>
      <c r="E54" s="304"/>
      <c r="F54" s="267"/>
      <c r="G54" s="274"/>
      <c r="H54" s="269"/>
      <c r="I54" s="267"/>
      <c r="J54" s="267"/>
      <c r="K54" s="270" t="s">
        <v>75</v>
      </c>
      <c r="L54" s="267"/>
      <c r="M54" s="258"/>
      <c r="N54" s="267"/>
      <c r="O54" s="267"/>
      <c r="P54" s="271"/>
      <c r="Q54" s="275"/>
      <c r="R54" s="266"/>
      <c r="S54" s="266"/>
      <c r="T54" s="330" t="s">
        <v>362</v>
      </c>
    </row>
    <row r="55" spans="1:20" ht="15" hidden="1">
      <c r="G55" s="276"/>
      <c r="H55" s="254"/>
      <c r="K55" s="259" t="s">
        <v>76</v>
      </c>
      <c r="M55" s="258"/>
      <c r="Q55" s="260"/>
      <c r="T55" s="330" t="s">
        <v>363</v>
      </c>
    </row>
    <row r="56" spans="1:20" ht="15" hidden="1">
      <c r="G56" s="262"/>
      <c r="H56" s="254"/>
      <c r="K56" s="259" t="s">
        <v>77</v>
      </c>
      <c r="M56" s="258"/>
      <c r="Q56" s="260"/>
      <c r="T56" s="330" t="s">
        <v>364</v>
      </c>
    </row>
    <row r="57" spans="1:20" ht="15" hidden="1">
      <c r="G57" s="262"/>
      <c r="H57" s="254"/>
      <c r="K57" s="259" t="s">
        <v>78</v>
      </c>
      <c r="M57" s="258"/>
      <c r="Q57" s="260"/>
      <c r="T57" s="330" t="s">
        <v>365</v>
      </c>
    </row>
    <row r="58" spans="1:20" ht="15" hidden="1">
      <c r="G58" s="262"/>
      <c r="H58" s="254"/>
      <c r="K58" s="259" t="s">
        <v>79</v>
      </c>
      <c r="M58" s="258"/>
      <c r="Q58" s="260"/>
      <c r="T58" s="330" t="s">
        <v>366</v>
      </c>
    </row>
    <row r="59" spans="1:20" ht="15" hidden="1">
      <c r="G59" s="262"/>
      <c r="H59" s="254"/>
      <c r="K59" s="259" t="s">
        <v>80</v>
      </c>
      <c r="M59" s="258"/>
      <c r="Q59" s="260"/>
      <c r="T59" s="330" t="s">
        <v>367</v>
      </c>
    </row>
    <row r="60" spans="1:20" ht="15" hidden="1">
      <c r="G60" s="262"/>
      <c r="H60" s="254"/>
      <c r="K60" s="259" t="s">
        <v>81</v>
      </c>
      <c r="M60" s="258"/>
      <c r="Q60" s="260"/>
      <c r="T60" s="330" t="s">
        <v>368</v>
      </c>
    </row>
    <row r="61" spans="1:20" ht="15" hidden="1">
      <c r="G61" s="262"/>
      <c r="H61" s="254"/>
      <c r="K61" s="259" t="s">
        <v>82</v>
      </c>
      <c r="M61" s="258"/>
      <c r="Q61" s="260"/>
      <c r="T61" s="330" t="s">
        <v>369</v>
      </c>
    </row>
    <row r="62" spans="1:20" ht="15" hidden="1">
      <c r="G62" s="276"/>
      <c r="H62" s="254"/>
      <c r="K62" s="259" t="s">
        <v>83</v>
      </c>
      <c r="M62" s="258"/>
      <c r="Q62" s="260"/>
      <c r="T62" s="330" t="s">
        <v>370</v>
      </c>
    </row>
    <row r="63" spans="1:20" ht="15" hidden="1">
      <c r="G63" s="262"/>
      <c r="H63" s="254"/>
      <c r="K63" s="259" t="s">
        <v>84</v>
      </c>
      <c r="M63" s="258"/>
      <c r="Q63" s="260"/>
      <c r="T63" s="330" t="s">
        <v>371</v>
      </c>
    </row>
    <row r="64" spans="1:20" ht="15" hidden="1">
      <c r="G64" s="262"/>
      <c r="H64" s="254"/>
      <c r="K64" s="259" t="s">
        <v>85</v>
      </c>
      <c r="M64" s="258"/>
      <c r="Q64" s="260"/>
      <c r="T64" s="330" t="s">
        <v>372</v>
      </c>
    </row>
    <row r="65" spans="7:20" ht="15" hidden="1">
      <c r="G65" s="262"/>
      <c r="H65" s="254"/>
      <c r="K65" s="259" t="s">
        <v>86</v>
      </c>
      <c r="M65" s="258"/>
      <c r="Q65" s="260"/>
      <c r="T65" s="330" t="s">
        <v>373</v>
      </c>
    </row>
    <row r="66" spans="7:20" ht="15" hidden="1">
      <c r="G66" s="262"/>
      <c r="H66" s="254"/>
      <c r="K66" s="259" t="s">
        <v>87</v>
      </c>
      <c r="M66" s="258"/>
      <c r="Q66" s="260"/>
      <c r="T66" s="330" t="s">
        <v>374</v>
      </c>
    </row>
    <row r="67" spans="7:20" ht="15" hidden="1">
      <c r="G67" s="262"/>
      <c r="H67" s="254"/>
      <c r="K67" s="259" t="s">
        <v>88</v>
      </c>
      <c r="M67" s="258"/>
      <c r="Q67" s="260"/>
      <c r="T67" s="330" t="s">
        <v>375</v>
      </c>
    </row>
    <row r="68" spans="7:20" ht="15" hidden="1">
      <c r="G68" s="262"/>
      <c r="H68" s="254"/>
      <c r="K68" s="259" t="s">
        <v>89</v>
      </c>
      <c r="M68" s="258"/>
      <c r="Q68" s="260"/>
      <c r="T68" s="330" t="s">
        <v>376</v>
      </c>
    </row>
    <row r="69" spans="7:20" ht="15" hidden="1">
      <c r="G69" s="262"/>
      <c r="H69" s="254"/>
      <c r="K69" s="259" t="s">
        <v>90</v>
      </c>
      <c r="M69" s="258"/>
      <c r="Q69" s="260"/>
      <c r="T69" s="330" t="s">
        <v>377</v>
      </c>
    </row>
    <row r="70" spans="7:20" ht="15" hidden="1">
      <c r="G70" s="276"/>
      <c r="H70" s="254"/>
      <c r="K70" s="259" t="s">
        <v>91</v>
      </c>
      <c r="M70" s="258"/>
      <c r="Q70" s="260"/>
      <c r="T70" s="330" t="s">
        <v>378</v>
      </c>
    </row>
    <row r="71" spans="7:20" ht="15" hidden="1">
      <c r="G71" s="262"/>
      <c r="H71" s="254"/>
      <c r="K71" s="259" t="s">
        <v>92</v>
      </c>
      <c r="M71" s="258"/>
      <c r="Q71" s="260"/>
      <c r="T71" s="330" t="s">
        <v>411</v>
      </c>
    </row>
    <row r="72" spans="7:20" ht="15" hidden="1">
      <c r="G72" s="262"/>
      <c r="H72" s="254"/>
      <c r="K72" s="259" t="s">
        <v>93</v>
      </c>
      <c r="M72" s="258"/>
      <c r="Q72" s="260"/>
      <c r="T72" s="330" t="s">
        <v>379</v>
      </c>
    </row>
    <row r="73" spans="7:20" ht="15" hidden="1">
      <c r="G73" s="262"/>
      <c r="H73" s="254"/>
      <c r="K73" s="259" t="s">
        <v>94</v>
      </c>
      <c r="M73" s="258"/>
      <c r="Q73" s="260"/>
      <c r="T73" s="330" t="s">
        <v>412</v>
      </c>
    </row>
    <row r="74" spans="7:20" ht="15" hidden="1">
      <c r="G74" s="262"/>
      <c r="H74" s="254"/>
      <c r="K74" s="259" t="s">
        <v>95</v>
      </c>
      <c r="M74" s="258"/>
      <c r="Q74" s="260"/>
      <c r="T74" s="330" t="s">
        <v>380</v>
      </c>
    </row>
    <row r="75" spans="7:20" ht="15" hidden="1">
      <c r="G75" s="262"/>
      <c r="H75" s="254"/>
      <c r="K75" s="259" t="s">
        <v>96</v>
      </c>
      <c r="M75" s="258"/>
      <c r="Q75" s="260"/>
      <c r="T75" s="330" t="s">
        <v>381</v>
      </c>
    </row>
    <row r="76" spans="7:20" ht="15" hidden="1">
      <c r="G76" s="262"/>
      <c r="H76" s="254"/>
      <c r="K76" s="259" t="s">
        <v>98</v>
      </c>
      <c r="M76" s="258"/>
      <c r="Q76" s="260"/>
      <c r="T76" s="330" t="s">
        <v>382</v>
      </c>
    </row>
    <row r="77" spans="7:20" ht="15" hidden="1">
      <c r="G77" s="262"/>
      <c r="H77" s="254"/>
      <c r="K77" s="259" t="s">
        <v>99</v>
      </c>
      <c r="M77" s="258"/>
      <c r="Q77" s="260"/>
      <c r="T77" s="330" t="s">
        <v>383</v>
      </c>
    </row>
    <row r="78" spans="7:20" ht="15" hidden="1">
      <c r="G78" s="264"/>
      <c r="H78" s="254"/>
      <c r="K78" s="259" t="s">
        <v>100</v>
      </c>
      <c r="M78" s="258"/>
      <c r="Q78" s="260"/>
      <c r="T78" s="330" t="s">
        <v>384</v>
      </c>
    </row>
    <row r="79" spans="7:20" ht="15" hidden="1">
      <c r="G79" s="260"/>
      <c r="H79" s="254"/>
      <c r="K79" s="259" t="s">
        <v>101</v>
      </c>
      <c r="M79" s="258"/>
      <c r="Q79" s="260"/>
      <c r="T79" s="331" t="s">
        <v>385</v>
      </c>
    </row>
    <row r="80" spans="7:20" ht="15" hidden="1">
      <c r="G80" s="260"/>
      <c r="H80" s="254"/>
      <c r="K80" s="277" t="s">
        <v>102</v>
      </c>
      <c r="M80" s="258"/>
      <c r="Q80" s="260"/>
      <c r="T80" s="330" t="s">
        <v>386</v>
      </c>
    </row>
    <row r="81" spans="1:20" s="273" customFormat="1" ht="15" hidden="1">
      <c r="A81" s="266"/>
      <c r="B81" s="267"/>
      <c r="C81" s="267"/>
      <c r="D81" s="267"/>
      <c r="E81" s="304"/>
      <c r="F81" s="267"/>
      <c r="G81" s="275"/>
      <c r="H81" s="269"/>
      <c r="I81" s="267"/>
      <c r="J81" s="267"/>
      <c r="K81" s="270" t="s">
        <v>103</v>
      </c>
      <c r="L81" s="267"/>
      <c r="M81" s="258"/>
      <c r="N81" s="267"/>
      <c r="O81" s="267"/>
      <c r="P81" s="271"/>
      <c r="Q81" s="275"/>
      <c r="R81" s="266"/>
      <c r="S81" s="266"/>
      <c r="T81" s="330" t="s">
        <v>414</v>
      </c>
    </row>
    <row r="82" spans="1:20" s="273" customFormat="1" ht="15" hidden="1">
      <c r="A82" s="266"/>
      <c r="B82" s="267"/>
      <c r="C82" s="267"/>
      <c r="D82" s="267"/>
      <c r="E82" s="304"/>
      <c r="F82" s="267"/>
      <c r="G82" s="275"/>
      <c r="H82" s="269"/>
      <c r="I82" s="267"/>
      <c r="J82" s="267"/>
      <c r="K82" s="270" t="s">
        <v>104</v>
      </c>
      <c r="L82" s="267"/>
      <c r="M82" s="258"/>
      <c r="N82" s="267"/>
      <c r="O82" s="267"/>
      <c r="P82" s="271"/>
      <c r="Q82" s="275"/>
      <c r="R82" s="266"/>
      <c r="S82" s="266"/>
      <c r="T82" s="330" t="s">
        <v>415</v>
      </c>
    </row>
    <row r="83" spans="1:20" ht="15" hidden="1">
      <c r="G83" s="264"/>
      <c r="H83" s="254"/>
      <c r="K83" s="259" t="s">
        <v>105</v>
      </c>
      <c r="M83" s="258"/>
      <c r="Q83" s="260"/>
      <c r="T83" s="330" t="s">
        <v>387</v>
      </c>
    </row>
    <row r="84" spans="1:20" ht="15" hidden="1">
      <c r="G84" s="264"/>
      <c r="H84" s="254"/>
      <c r="K84" s="259" t="s">
        <v>47</v>
      </c>
      <c r="M84" s="258"/>
      <c r="Q84" s="260"/>
      <c r="T84" s="331" t="s">
        <v>388</v>
      </c>
    </row>
    <row r="85" spans="1:20" s="273" customFormat="1" ht="15" hidden="1">
      <c r="A85" s="266"/>
      <c r="B85" s="267"/>
      <c r="C85" s="267"/>
      <c r="D85" s="267"/>
      <c r="E85" s="304"/>
      <c r="F85" s="267"/>
      <c r="G85" s="275"/>
      <c r="H85" s="269"/>
      <c r="I85" s="267"/>
      <c r="J85" s="267"/>
      <c r="K85" s="270" t="s">
        <v>107</v>
      </c>
      <c r="L85" s="267"/>
      <c r="M85" s="258"/>
      <c r="N85" s="267"/>
      <c r="O85" s="267"/>
      <c r="P85" s="271"/>
      <c r="Q85" s="275"/>
      <c r="R85" s="266"/>
      <c r="S85" s="266"/>
      <c r="T85" s="330" t="s">
        <v>389</v>
      </c>
    </row>
    <row r="86" spans="1:20" s="273" customFormat="1" ht="15" hidden="1">
      <c r="A86" s="266"/>
      <c r="B86" s="267"/>
      <c r="C86" s="267"/>
      <c r="D86" s="267"/>
      <c r="E86" s="304"/>
      <c r="F86" s="267"/>
      <c r="G86" s="275"/>
      <c r="H86" s="269"/>
      <c r="I86" s="267"/>
      <c r="J86" s="267"/>
      <c r="K86" s="270" t="s">
        <v>108</v>
      </c>
      <c r="L86" s="267"/>
      <c r="M86" s="258"/>
      <c r="N86" s="267"/>
      <c r="O86" s="267"/>
      <c r="P86" s="271"/>
      <c r="Q86" s="275"/>
      <c r="R86" s="266"/>
      <c r="S86" s="266"/>
      <c r="T86" s="330" t="s">
        <v>390</v>
      </c>
    </row>
    <row r="87" spans="1:20" s="273" customFormat="1" ht="15" hidden="1">
      <c r="A87" s="266"/>
      <c r="B87" s="267"/>
      <c r="C87" s="267"/>
      <c r="D87" s="267"/>
      <c r="E87" s="304"/>
      <c r="F87" s="267"/>
      <c r="G87" s="275"/>
      <c r="H87" s="269"/>
      <c r="I87" s="267"/>
      <c r="J87" s="267"/>
      <c r="K87" s="270" t="s">
        <v>109</v>
      </c>
      <c r="L87" s="267"/>
      <c r="M87" s="258"/>
      <c r="N87" s="267"/>
      <c r="O87" s="267"/>
      <c r="P87" s="271"/>
      <c r="Q87" s="275"/>
      <c r="R87" s="266"/>
      <c r="S87" s="266"/>
      <c r="T87" s="330" t="s">
        <v>391</v>
      </c>
    </row>
    <row r="88" spans="1:20" s="273" customFormat="1" ht="15" hidden="1">
      <c r="A88" s="266"/>
      <c r="B88" s="267"/>
      <c r="C88" s="267"/>
      <c r="D88" s="267"/>
      <c r="E88" s="304"/>
      <c r="F88" s="267"/>
      <c r="G88" s="274"/>
      <c r="H88" s="269"/>
      <c r="I88" s="267"/>
      <c r="J88" s="267"/>
      <c r="K88" s="259" t="s">
        <v>110</v>
      </c>
      <c r="L88" s="267"/>
      <c r="M88" s="258"/>
      <c r="N88" s="267"/>
      <c r="O88" s="267"/>
      <c r="P88" s="271"/>
      <c r="Q88" s="275"/>
      <c r="R88" s="266"/>
      <c r="S88" s="266"/>
      <c r="T88" s="330" t="s">
        <v>392</v>
      </c>
    </row>
    <row r="89" spans="1:20" ht="15" hidden="1">
      <c r="G89" s="262"/>
      <c r="H89" s="254"/>
      <c r="K89" s="259" t="s">
        <v>111</v>
      </c>
      <c r="M89" s="258"/>
      <c r="Q89" s="260"/>
      <c r="T89" s="330" t="s">
        <v>393</v>
      </c>
    </row>
    <row r="90" spans="1:20" ht="15" hidden="1">
      <c r="G90" s="262"/>
      <c r="H90" s="254"/>
      <c r="K90" s="259" t="s">
        <v>112</v>
      </c>
      <c r="M90" s="258"/>
      <c r="Q90" s="260"/>
      <c r="T90" s="331" t="s">
        <v>394</v>
      </c>
    </row>
    <row r="91" spans="1:20" ht="15" hidden="1">
      <c r="G91" s="262"/>
      <c r="H91" s="254"/>
      <c r="K91" s="270" t="s">
        <v>113</v>
      </c>
      <c r="M91" s="258"/>
      <c r="Q91" s="260"/>
      <c r="T91" s="330" t="s">
        <v>395</v>
      </c>
    </row>
    <row r="92" spans="1:20" s="273" customFormat="1" ht="15" hidden="1">
      <c r="A92" s="266"/>
      <c r="B92" s="267"/>
      <c r="C92" s="267"/>
      <c r="D92" s="267"/>
      <c r="E92" s="304"/>
      <c r="F92" s="267"/>
      <c r="G92" s="275"/>
      <c r="H92" s="269"/>
      <c r="I92" s="267"/>
      <c r="J92" s="267"/>
      <c r="K92" s="270" t="s">
        <v>114</v>
      </c>
      <c r="L92" s="267"/>
      <c r="M92" s="258"/>
      <c r="N92" s="267"/>
      <c r="O92" s="267"/>
      <c r="P92" s="271"/>
      <c r="Q92" s="275"/>
      <c r="R92" s="266"/>
      <c r="S92" s="266"/>
      <c r="T92" s="331" t="s">
        <v>396</v>
      </c>
    </row>
    <row r="93" spans="1:20" s="273" customFormat="1" ht="15" hidden="1">
      <c r="A93" s="266"/>
      <c r="B93" s="267"/>
      <c r="C93" s="267"/>
      <c r="D93" s="267"/>
      <c r="E93" s="304"/>
      <c r="F93" s="267"/>
      <c r="G93" s="275"/>
      <c r="H93" s="269"/>
      <c r="I93" s="267"/>
      <c r="J93" s="267"/>
      <c r="K93" s="270" t="s">
        <v>115</v>
      </c>
      <c r="L93" s="267"/>
      <c r="M93" s="258"/>
      <c r="N93" s="267"/>
      <c r="O93" s="267"/>
      <c r="P93" s="271"/>
      <c r="Q93" s="275"/>
      <c r="R93" s="266"/>
      <c r="S93" s="266"/>
      <c r="T93" s="330" t="s">
        <v>397</v>
      </c>
    </row>
    <row r="94" spans="1:20" s="273" customFormat="1" ht="15" hidden="1">
      <c r="A94" s="266"/>
      <c r="B94" s="267"/>
      <c r="C94" s="267"/>
      <c r="D94" s="267"/>
      <c r="E94" s="304"/>
      <c r="F94" s="267"/>
      <c r="G94" s="275"/>
      <c r="H94" s="269"/>
      <c r="I94" s="267"/>
      <c r="J94" s="267"/>
      <c r="K94" s="270" t="s">
        <v>116</v>
      </c>
      <c r="L94" s="267"/>
      <c r="M94" s="258"/>
      <c r="N94" s="267"/>
      <c r="O94" s="267"/>
      <c r="P94" s="271"/>
      <c r="Q94" s="275"/>
      <c r="R94" s="266"/>
      <c r="S94" s="266"/>
      <c r="T94" s="331" t="s">
        <v>398</v>
      </c>
    </row>
    <row r="95" spans="1:20" s="273" customFormat="1" ht="15" hidden="1">
      <c r="A95" s="266"/>
      <c r="B95" s="267"/>
      <c r="C95" s="267"/>
      <c r="D95" s="267"/>
      <c r="E95" s="304"/>
      <c r="F95" s="267"/>
      <c r="G95" s="275"/>
      <c r="H95" s="269"/>
      <c r="I95" s="267"/>
      <c r="J95" s="267"/>
      <c r="K95" s="270" t="s">
        <v>117</v>
      </c>
      <c r="L95" s="267"/>
      <c r="M95" s="258"/>
      <c r="N95" s="267"/>
      <c r="O95" s="267"/>
      <c r="P95" s="271"/>
      <c r="Q95" s="275"/>
      <c r="R95" s="266"/>
      <c r="S95" s="266"/>
      <c r="T95" s="330" t="s">
        <v>399</v>
      </c>
    </row>
    <row r="96" spans="1:20" s="273" customFormat="1" ht="15" hidden="1">
      <c r="A96" s="266"/>
      <c r="B96" s="267"/>
      <c r="C96" s="267"/>
      <c r="D96" s="267"/>
      <c r="E96" s="304"/>
      <c r="F96" s="267"/>
      <c r="G96" s="268"/>
      <c r="H96" s="269"/>
      <c r="I96" s="267"/>
      <c r="J96" s="267"/>
      <c r="K96" s="259" t="s">
        <v>118</v>
      </c>
      <c r="L96" s="267"/>
      <c r="M96" s="258"/>
      <c r="N96" s="267"/>
      <c r="O96" s="267"/>
      <c r="P96" s="271"/>
      <c r="Q96" s="275"/>
      <c r="R96" s="266"/>
      <c r="S96" s="266"/>
      <c r="T96" s="331" t="s">
        <v>416</v>
      </c>
    </row>
    <row r="97" spans="1:20" ht="15" hidden="1">
      <c r="G97" s="265"/>
      <c r="H97" s="254"/>
      <c r="K97" s="259" t="s">
        <v>119</v>
      </c>
      <c r="M97" s="258"/>
      <c r="Q97" s="255"/>
      <c r="T97" s="330" t="s">
        <v>417</v>
      </c>
    </row>
    <row r="98" spans="1:20" ht="15" hidden="1">
      <c r="G98" s="265"/>
      <c r="H98" s="254"/>
      <c r="K98" s="259" t="s">
        <v>120</v>
      </c>
      <c r="M98" s="258"/>
      <c r="Q98" s="255"/>
      <c r="T98" s="331" t="s">
        <v>400</v>
      </c>
    </row>
    <row r="99" spans="1:20" ht="15" hidden="1">
      <c r="G99" s="265"/>
      <c r="H99" s="254"/>
      <c r="K99" s="259" t="s">
        <v>121</v>
      </c>
      <c r="M99" s="258"/>
      <c r="Q99" s="255"/>
      <c r="T99" s="330" t="s">
        <v>401</v>
      </c>
    </row>
    <row r="100" spans="1:20" ht="15" hidden="1">
      <c r="B100" s="253">
        <v>2005</v>
      </c>
      <c r="G100" s="265"/>
      <c r="H100" s="254"/>
      <c r="K100" s="259" t="s">
        <v>122</v>
      </c>
      <c r="M100" s="258"/>
      <c r="Q100" s="255"/>
      <c r="T100" s="331" t="s">
        <v>402</v>
      </c>
    </row>
    <row r="101" spans="1:20" ht="15" hidden="1">
      <c r="B101" s="253">
        <v>2006</v>
      </c>
      <c r="G101" s="260"/>
      <c r="H101" s="254"/>
      <c r="K101" s="259" t="s">
        <v>123</v>
      </c>
      <c r="M101" s="258"/>
      <c r="Q101" s="255"/>
      <c r="T101" s="330" t="s">
        <v>403</v>
      </c>
    </row>
    <row r="102" spans="1:20" ht="15" hidden="1">
      <c r="B102" s="253">
        <v>2007</v>
      </c>
      <c r="G102" s="264"/>
      <c r="H102" s="254"/>
      <c r="K102" s="270" t="s">
        <v>124</v>
      </c>
      <c r="M102" s="258"/>
      <c r="Q102" s="260"/>
      <c r="T102" s="330" t="s">
        <v>404</v>
      </c>
    </row>
    <row r="103" spans="1:20" s="273" customFormat="1" ht="15" hidden="1">
      <c r="A103" s="266"/>
      <c r="B103" s="267">
        <v>2008</v>
      </c>
      <c r="C103" s="267"/>
      <c r="D103" s="267"/>
      <c r="E103" s="304"/>
      <c r="F103" s="267"/>
      <c r="G103" s="275"/>
      <c r="H103" s="269"/>
      <c r="I103" s="267"/>
      <c r="J103" s="267"/>
      <c r="K103" s="270" t="s">
        <v>125</v>
      </c>
      <c r="L103" s="267"/>
      <c r="M103" s="264"/>
      <c r="N103" s="267"/>
      <c r="O103" s="267"/>
      <c r="P103" s="271"/>
      <c r="Q103" s="275"/>
      <c r="R103" s="266"/>
      <c r="S103" s="266"/>
      <c r="T103" s="330" t="s">
        <v>405</v>
      </c>
    </row>
    <row r="104" spans="1:20" s="273" customFormat="1" ht="15" hidden="1">
      <c r="A104" s="266"/>
      <c r="B104" s="267">
        <v>2009</v>
      </c>
      <c r="C104" s="267"/>
      <c r="D104" s="267"/>
      <c r="E104" s="304"/>
      <c r="F104" s="267"/>
      <c r="G104" s="275"/>
      <c r="H104" s="269"/>
      <c r="I104" s="267"/>
      <c r="J104" s="267"/>
      <c r="K104" s="259" t="s">
        <v>126</v>
      </c>
      <c r="L104" s="267"/>
      <c r="M104" s="275"/>
      <c r="N104" s="267"/>
      <c r="O104" s="267"/>
      <c r="P104" s="271"/>
      <c r="Q104" s="275"/>
      <c r="R104" s="266"/>
      <c r="S104" s="266"/>
      <c r="T104" s="330" t="s">
        <v>406</v>
      </c>
    </row>
    <row r="105" spans="1:20" ht="14.25" hidden="1">
      <c r="B105" s="253">
        <v>2010</v>
      </c>
      <c r="G105" s="262"/>
      <c r="H105" s="254"/>
      <c r="K105" s="259" t="s">
        <v>127</v>
      </c>
      <c r="M105" s="274"/>
      <c r="Q105" s="260"/>
      <c r="T105" s="266"/>
    </row>
    <row r="106" spans="1:20" ht="14.25" hidden="1">
      <c r="B106" s="253">
        <v>2011</v>
      </c>
      <c r="G106" s="262"/>
      <c r="H106" s="254"/>
      <c r="K106" s="259" t="s">
        <v>128</v>
      </c>
      <c r="M106" s="274"/>
      <c r="Q106" s="260"/>
    </row>
    <row r="107" spans="1:20" ht="14.25" hidden="1">
      <c r="B107" s="253">
        <v>2012</v>
      </c>
      <c r="G107" s="262"/>
      <c r="H107" s="254"/>
      <c r="K107" s="259" t="s">
        <v>129</v>
      </c>
      <c r="M107" s="262"/>
      <c r="Q107" s="260"/>
      <c r="T107" s="266"/>
    </row>
    <row r="108" spans="1:20" ht="14.25" hidden="1">
      <c r="B108" s="253">
        <v>2013</v>
      </c>
      <c r="G108" s="262"/>
      <c r="H108" s="254"/>
      <c r="K108" s="259" t="s">
        <v>130</v>
      </c>
      <c r="M108" s="262"/>
      <c r="Q108" s="260"/>
      <c r="T108" s="266"/>
    </row>
    <row r="109" spans="1:20" ht="14.25" hidden="1">
      <c r="B109" s="253">
        <v>2014</v>
      </c>
      <c r="G109" s="262"/>
      <c r="H109" s="254"/>
      <c r="K109" s="259" t="s">
        <v>131</v>
      </c>
      <c r="M109" s="262"/>
      <c r="Q109" s="260"/>
    </row>
    <row r="110" spans="1:20" ht="14.25" hidden="1">
      <c r="B110" s="253">
        <v>2015</v>
      </c>
      <c r="G110" s="262"/>
      <c r="H110" s="254"/>
      <c r="K110" s="270" t="s">
        <v>132</v>
      </c>
      <c r="M110" s="262"/>
      <c r="Q110" s="260"/>
      <c r="T110" s="266"/>
    </row>
    <row r="111" spans="1:20" s="273" customFormat="1" ht="14.25" hidden="1">
      <c r="A111" s="266"/>
      <c r="B111" s="267">
        <v>2016</v>
      </c>
      <c r="C111" s="267"/>
      <c r="D111" s="267"/>
      <c r="E111" s="304"/>
      <c r="F111" s="267"/>
      <c r="G111" s="274"/>
      <c r="H111" s="269"/>
      <c r="I111" s="267"/>
      <c r="J111" s="267"/>
      <c r="K111" s="270" t="s">
        <v>133</v>
      </c>
      <c r="L111" s="267"/>
      <c r="M111" s="262"/>
      <c r="N111" s="267"/>
      <c r="O111" s="267"/>
      <c r="P111" s="271"/>
      <c r="Q111" s="275"/>
      <c r="R111" s="266"/>
      <c r="S111" s="266"/>
      <c r="T111" s="266"/>
    </row>
    <row r="112" spans="1:20" s="273" customFormat="1" ht="14.25" hidden="1">
      <c r="A112" s="266"/>
      <c r="B112" s="267">
        <v>2017</v>
      </c>
      <c r="C112" s="267"/>
      <c r="D112" s="267"/>
      <c r="E112" s="304"/>
      <c r="F112" s="267"/>
      <c r="G112" s="275"/>
      <c r="H112" s="269"/>
      <c r="I112" s="267"/>
      <c r="J112" s="267"/>
      <c r="K112" s="257" t="s">
        <v>40</v>
      </c>
      <c r="L112" s="267"/>
      <c r="M112" s="274"/>
      <c r="N112" s="267"/>
      <c r="O112" s="267"/>
      <c r="P112" s="271"/>
      <c r="Q112" s="275"/>
      <c r="R112" s="266"/>
      <c r="S112" s="266"/>
      <c r="T112" s="266"/>
    </row>
    <row r="113" spans="1:20" ht="14.25" hidden="1">
      <c r="G113" s="264"/>
      <c r="H113" s="254"/>
      <c r="K113" s="270" t="s">
        <v>134</v>
      </c>
      <c r="M113" s="274"/>
      <c r="Q113" s="260"/>
      <c r="T113" s="266"/>
    </row>
    <row r="114" spans="1:20" s="273" customFormat="1" ht="14.25" hidden="1">
      <c r="A114" s="266"/>
      <c r="B114" s="267"/>
      <c r="C114" s="267"/>
      <c r="D114" s="267"/>
      <c r="E114" s="304"/>
      <c r="F114" s="267"/>
      <c r="G114" s="275"/>
      <c r="H114" s="269"/>
      <c r="I114" s="267"/>
      <c r="J114" s="267"/>
      <c r="K114" s="270" t="s">
        <v>135</v>
      </c>
      <c r="L114" s="267"/>
      <c r="M114" s="260"/>
      <c r="N114" s="267"/>
      <c r="O114" s="267"/>
      <c r="P114" s="271"/>
      <c r="Q114" s="275"/>
      <c r="R114" s="266"/>
      <c r="S114" s="266"/>
      <c r="T114" s="266"/>
    </row>
    <row r="115" spans="1:20" s="273" customFormat="1" ht="14.25" hidden="1">
      <c r="A115" s="266"/>
      <c r="B115" s="267"/>
      <c r="C115" s="267"/>
      <c r="D115" s="267"/>
      <c r="E115" s="304"/>
      <c r="F115" s="267"/>
      <c r="G115" s="275"/>
      <c r="H115" s="269"/>
      <c r="I115" s="267"/>
      <c r="J115" s="267"/>
      <c r="K115" s="259" t="s">
        <v>136</v>
      </c>
      <c r="L115" s="267"/>
      <c r="M115" s="275"/>
      <c r="N115" s="267"/>
      <c r="O115" s="267"/>
      <c r="P115" s="271"/>
      <c r="Q115" s="275"/>
      <c r="R115" s="266"/>
      <c r="S115" s="266"/>
      <c r="T115" s="266"/>
    </row>
    <row r="116" spans="1:20" ht="14.25" hidden="1">
      <c r="G116" s="260"/>
      <c r="H116" s="254"/>
      <c r="K116" s="270" t="s">
        <v>137</v>
      </c>
      <c r="M116" s="275"/>
      <c r="Q116" s="260"/>
      <c r="T116" s="266"/>
    </row>
    <row r="117" spans="1:20" s="273" customFormat="1" ht="14.25" hidden="1">
      <c r="A117" s="266"/>
      <c r="B117" s="267"/>
      <c r="C117" s="267"/>
      <c r="D117" s="267"/>
      <c r="E117" s="304"/>
      <c r="F117" s="267"/>
      <c r="G117" s="275"/>
      <c r="H117" s="269"/>
      <c r="I117" s="267"/>
      <c r="J117" s="267"/>
      <c r="K117" s="270" t="s">
        <v>138</v>
      </c>
      <c r="L117" s="267"/>
      <c r="M117" s="260"/>
      <c r="N117" s="267"/>
      <c r="O117" s="267"/>
      <c r="P117" s="271"/>
      <c r="Q117" s="275"/>
      <c r="R117" s="266"/>
      <c r="S117" s="266"/>
      <c r="T117" s="266"/>
    </row>
    <row r="118" spans="1:20" s="273" customFormat="1" ht="14.25" hidden="1">
      <c r="A118" s="266"/>
      <c r="B118" s="267"/>
      <c r="C118" s="267"/>
      <c r="D118" s="267"/>
      <c r="E118" s="304"/>
      <c r="F118" s="267"/>
      <c r="G118" s="275"/>
      <c r="H118" s="269"/>
      <c r="I118" s="267"/>
      <c r="J118" s="267"/>
      <c r="K118" s="270" t="s">
        <v>139</v>
      </c>
      <c r="L118" s="267"/>
      <c r="M118" s="275"/>
      <c r="N118" s="267"/>
      <c r="O118" s="267"/>
      <c r="P118" s="271"/>
      <c r="Q118" s="275"/>
      <c r="R118" s="266"/>
      <c r="S118" s="266"/>
      <c r="T118" s="266"/>
    </row>
    <row r="119" spans="1:20" s="273" customFormat="1" ht="14.25" hidden="1">
      <c r="A119" s="266"/>
      <c r="B119" s="267"/>
      <c r="C119" s="267"/>
      <c r="D119" s="267"/>
      <c r="E119" s="304"/>
      <c r="F119" s="267"/>
      <c r="G119" s="275"/>
      <c r="H119" s="269"/>
      <c r="I119" s="267"/>
      <c r="J119" s="267"/>
      <c r="K119" s="270" t="s">
        <v>140</v>
      </c>
      <c r="L119" s="267"/>
      <c r="M119" s="275"/>
      <c r="N119" s="267"/>
      <c r="O119" s="267"/>
      <c r="P119" s="271"/>
      <c r="Q119" s="275"/>
      <c r="R119" s="266"/>
      <c r="S119" s="266"/>
      <c r="T119" s="266"/>
    </row>
    <row r="120" spans="1:20" s="273" customFormat="1" ht="14.25" hidden="1">
      <c r="A120" s="266"/>
      <c r="B120" s="267"/>
      <c r="C120" s="267"/>
      <c r="D120" s="267"/>
      <c r="E120" s="304"/>
      <c r="F120" s="267"/>
      <c r="G120" s="275"/>
      <c r="H120" s="269"/>
      <c r="I120" s="267"/>
      <c r="J120" s="267"/>
      <c r="K120" s="270" t="s">
        <v>141</v>
      </c>
      <c r="L120" s="267"/>
      <c r="M120" s="275"/>
      <c r="N120" s="267"/>
      <c r="O120" s="267"/>
      <c r="P120" s="271"/>
      <c r="Q120" s="275"/>
      <c r="R120" s="266"/>
      <c r="S120" s="266"/>
      <c r="T120" s="266"/>
    </row>
    <row r="121" spans="1:20" s="273" customFormat="1" ht="14.25" hidden="1">
      <c r="A121" s="266"/>
      <c r="B121" s="267"/>
      <c r="C121" s="267"/>
      <c r="D121" s="267"/>
      <c r="E121" s="304"/>
      <c r="F121" s="267"/>
      <c r="G121" s="275"/>
      <c r="H121" s="269"/>
      <c r="I121" s="267"/>
      <c r="J121" s="267"/>
      <c r="K121" s="270" t="s">
        <v>142</v>
      </c>
      <c r="L121" s="267"/>
      <c r="M121" s="275"/>
      <c r="N121" s="267"/>
      <c r="O121" s="267"/>
      <c r="P121" s="271"/>
      <c r="Q121" s="275"/>
      <c r="R121" s="266"/>
      <c r="S121" s="266"/>
      <c r="T121" s="266"/>
    </row>
    <row r="122" spans="1:20" s="273" customFormat="1" ht="14.25" hidden="1">
      <c r="A122" s="266"/>
      <c r="B122" s="267"/>
      <c r="C122" s="267"/>
      <c r="D122" s="267"/>
      <c r="E122" s="304"/>
      <c r="F122" s="267"/>
      <c r="G122" s="275"/>
      <c r="H122" s="269"/>
      <c r="I122" s="267"/>
      <c r="J122" s="267"/>
      <c r="K122" s="270" t="s">
        <v>143</v>
      </c>
      <c r="L122" s="267"/>
      <c r="M122" s="275"/>
      <c r="N122" s="267"/>
      <c r="O122" s="267"/>
      <c r="P122" s="271"/>
      <c r="Q122" s="275"/>
      <c r="R122" s="266"/>
      <c r="S122" s="266"/>
      <c r="T122" s="266"/>
    </row>
    <row r="123" spans="1:20" s="273" customFormat="1" ht="14.25" hidden="1">
      <c r="A123" s="266"/>
      <c r="B123" s="267"/>
      <c r="C123" s="267"/>
      <c r="D123" s="267"/>
      <c r="E123" s="304"/>
      <c r="F123" s="267"/>
      <c r="G123" s="275"/>
      <c r="H123" s="269"/>
      <c r="I123" s="267"/>
      <c r="J123" s="267"/>
      <c r="K123" s="270" t="s">
        <v>144</v>
      </c>
      <c r="L123" s="267"/>
      <c r="M123" s="275"/>
      <c r="N123" s="267"/>
      <c r="O123" s="267"/>
      <c r="P123" s="271"/>
      <c r="Q123" s="275"/>
      <c r="R123" s="266"/>
      <c r="S123" s="266"/>
      <c r="T123" s="266"/>
    </row>
    <row r="124" spans="1:20" s="273" customFormat="1" ht="14.25" hidden="1">
      <c r="A124" s="266"/>
      <c r="B124" s="267"/>
      <c r="C124" s="267"/>
      <c r="D124" s="267"/>
      <c r="E124" s="304"/>
      <c r="F124" s="267"/>
      <c r="G124" s="275"/>
      <c r="H124" s="269"/>
      <c r="I124" s="267"/>
      <c r="J124" s="267"/>
      <c r="K124" s="270" t="s">
        <v>145</v>
      </c>
      <c r="L124" s="267"/>
      <c r="M124" s="275"/>
      <c r="N124" s="267"/>
      <c r="O124" s="267"/>
      <c r="P124" s="271"/>
      <c r="Q124" s="275"/>
      <c r="R124" s="266"/>
      <c r="S124" s="266"/>
      <c r="T124" s="209"/>
    </row>
    <row r="125" spans="1:20" s="273" customFormat="1" ht="14.25" hidden="1">
      <c r="A125" s="266"/>
      <c r="B125" s="267"/>
      <c r="C125" s="267"/>
      <c r="D125" s="267"/>
      <c r="E125" s="304"/>
      <c r="F125" s="267"/>
      <c r="G125" s="275"/>
      <c r="H125" s="269"/>
      <c r="I125" s="267"/>
      <c r="J125" s="267"/>
      <c r="K125" s="270" t="s">
        <v>146</v>
      </c>
      <c r="L125" s="267"/>
      <c r="M125" s="275"/>
      <c r="N125" s="267"/>
      <c r="O125" s="267"/>
      <c r="P125" s="271"/>
      <c r="Q125" s="275"/>
      <c r="R125" s="266"/>
      <c r="S125" s="266"/>
      <c r="T125" s="210"/>
    </row>
    <row r="126" spans="1:20" s="273" customFormat="1" ht="14.25" hidden="1">
      <c r="A126" s="266"/>
      <c r="B126" s="267"/>
      <c r="C126" s="267"/>
      <c r="D126" s="267"/>
      <c r="E126" s="304"/>
      <c r="F126" s="267"/>
      <c r="G126" s="275"/>
      <c r="H126" s="269"/>
      <c r="I126" s="267"/>
      <c r="J126" s="267"/>
      <c r="K126" s="270" t="s">
        <v>147</v>
      </c>
      <c r="L126" s="267"/>
      <c r="M126" s="275"/>
      <c r="N126" s="267"/>
      <c r="O126" s="267"/>
      <c r="P126" s="271"/>
      <c r="Q126" s="275"/>
      <c r="R126" s="266"/>
      <c r="S126" s="266"/>
      <c r="T126" s="210"/>
    </row>
    <row r="127" spans="1:20" s="273" customFormat="1" ht="14.25" hidden="1">
      <c r="A127" s="266"/>
      <c r="B127" s="267"/>
      <c r="C127" s="267"/>
      <c r="D127" s="267"/>
      <c r="E127" s="304"/>
      <c r="F127" s="267"/>
      <c r="G127" s="274"/>
      <c r="H127" s="269"/>
      <c r="I127" s="267"/>
      <c r="J127" s="267"/>
      <c r="K127" s="270" t="s">
        <v>148</v>
      </c>
      <c r="L127" s="267"/>
      <c r="M127" s="275"/>
      <c r="N127" s="267"/>
      <c r="O127" s="267"/>
      <c r="P127" s="271"/>
      <c r="Q127" s="275"/>
      <c r="R127" s="266"/>
      <c r="S127" s="266"/>
      <c r="T127" s="209"/>
    </row>
    <row r="128" spans="1:20" s="273" customFormat="1" ht="14.25" hidden="1">
      <c r="A128" s="266"/>
      <c r="B128" s="267"/>
      <c r="C128" s="267"/>
      <c r="D128" s="267"/>
      <c r="E128" s="304"/>
      <c r="F128" s="267"/>
      <c r="G128" s="274"/>
      <c r="H128" s="269"/>
      <c r="I128" s="267"/>
      <c r="J128" s="267"/>
      <c r="K128" s="270" t="s">
        <v>149</v>
      </c>
      <c r="L128" s="267"/>
      <c r="M128" s="274"/>
      <c r="N128" s="267"/>
      <c r="O128" s="267"/>
      <c r="P128" s="271"/>
      <c r="Q128" s="275"/>
      <c r="R128" s="266"/>
      <c r="S128" s="266"/>
      <c r="T128" s="209"/>
    </row>
    <row r="129" spans="1:20" s="273" customFormat="1" ht="14.25" hidden="1">
      <c r="A129" s="266"/>
      <c r="B129" s="267"/>
      <c r="C129" s="267"/>
      <c r="D129" s="267"/>
      <c r="E129" s="304"/>
      <c r="F129" s="267"/>
      <c r="G129" s="274"/>
      <c r="H129" s="269"/>
      <c r="I129" s="267"/>
      <c r="J129" s="267"/>
      <c r="K129" s="270" t="s">
        <v>150</v>
      </c>
      <c r="L129" s="267"/>
      <c r="M129" s="274"/>
      <c r="N129" s="267"/>
      <c r="O129" s="267"/>
      <c r="P129" s="271"/>
      <c r="Q129" s="275"/>
      <c r="R129" s="266"/>
      <c r="S129" s="266"/>
      <c r="T129" s="209"/>
    </row>
    <row r="130" spans="1:20" s="273" customFormat="1" ht="14.25" hidden="1">
      <c r="A130" s="266"/>
      <c r="B130" s="267"/>
      <c r="C130" s="267"/>
      <c r="D130" s="267"/>
      <c r="E130" s="304"/>
      <c r="F130" s="267"/>
      <c r="G130" s="274"/>
      <c r="H130" s="269"/>
      <c r="I130" s="267"/>
      <c r="J130" s="267"/>
      <c r="K130" s="259" t="s">
        <v>151</v>
      </c>
      <c r="L130" s="267"/>
      <c r="M130" s="274"/>
      <c r="N130" s="267"/>
      <c r="O130" s="267"/>
      <c r="P130" s="271"/>
      <c r="Q130" s="275"/>
      <c r="R130" s="266"/>
      <c r="S130" s="266"/>
      <c r="T130" s="209"/>
    </row>
    <row r="131" spans="1:20" ht="14.25" hidden="1">
      <c r="G131" s="262"/>
      <c r="H131" s="254"/>
      <c r="K131" s="259" t="s">
        <v>152</v>
      </c>
      <c r="M131" s="274"/>
      <c r="Q131" s="260"/>
    </row>
    <row r="132" spans="1:20" ht="14.25" hidden="1">
      <c r="G132" s="262"/>
      <c r="H132" s="254"/>
      <c r="K132" s="259" t="s">
        <v>153</v>
      </c>
      <c r="M132" s="276"/>
      <c r="O132" s="216"/>
      <c r="P132" s="260"/>
      <c r="Q132" s="209"/>
    </row>
    <row r="133" spans="1:20" ht="14.25" hidden="1">
      <c r="G133" s="262"/>
      <c r="H133" s="254"/>
      <c r="K133" s="259" t="s">
        <v>154</v>
      </c>
      <c r="M133" s="262"/>
      <c r="O133" s="216"/>
      <c r="P133" s="260"/>
      <c r="Q133" s="209"/>
    </row>
    <row r="134" spans="1:20" ht="14.25" hidden="1">
      <c r="G134" s="262"/>
      <c r="H134" s="254"/>
      <c r="K134" s="259" t="s">
        <v>155</v>
      </c>
      <c r="Q134" s="260"/>
    </row>
    <row r="135" spans="1:20" hidden="1">
      <c r="H135" s="254"/>
      <c r="K135" s="259" t="s">
        <v>156</v>
      </c>
    </row>
    <row r="136" spans="1:20" ht="14.25" hidden="1">
      <c r="H136" s="254"/>
      <c r="K136" s="259" t="s">
        <v>157</v>
      </c>
      <c r="M136" s="262"/>
    </row>
    <row r="137" spans="1:20" ht="14.25" hidden="1">
      <c r="H137" s="254"/>
      <c r="K137" s="259" t="s">
        <v>158</v>
      </c>
      <c r="M137" s="276"/>
    </row>
    <row r="138" spans="1:20" hidden="1">
      <c r="H138" s="254"/>
      <c r="K138" s="259" t="s">
        <v>49</v>
      </c>
      <c r="M138" s="278"/>
    </row>
    <row r="139" spans="1:20" hidden="1">
      <c r="H139" s="254"/>
      <c r="K139" s="259" t="s">
        <v>159</v>
      </c>
    </row>
    <row r="140" spans="1:20" hidden="1">
      <c r="H140" s="254"/>
      <c r="K140" s="259" t="s">
        <v>160</v>
      </c>
    </row>
    <row r="141" spans="1:20" hidden="1">
      <c r="H141" s="254"/>
      <c r="K141" s="259" t="s">
        <v>161</v>
      </c>
    </row>
    <row r="142" spans="1:20" hidden="1">
      <c r="H142" s="254"/>
      <c r="K142" s="259" t="s">
        <v>162</v>
      </c>
    </row>
    <row r="143" spans="1:20" hidden="1">
      <c r="H143" s="254"/>
      <c r="K143" s="259" t="s">
        <v>163</v>
      </c>
    </row>
    <row r="144" spans="1:20" hidden="1">
      <c r="H144" s="254"/>
      <c r="K144" s="259" t="s">
        <v>164</v>
      </c>
    </row>
    <row r="145" spans="8:11" hidden="1">
      <c r="H145" s="254"/>
      <c r="K145" s="259" t="s">
        <v>51</v>
      </c>
    </row>
    <row r="146" spans="8:11" hidden="1">
      <c r="H146" s="254"/>
      <c r="K146" s="259" t="s">
        <v>165</v>
      </c>
    </row>
    <row r="147" spans="8:11" hidden="1">
      <c r="H147" s="254"/>
      <c r="K147" s="259" t="s">
        <v>166</v>
      </c>
    </row>
    <row r="148" spans="8:11" hidden="1">
      <c r="H148" s="254"/>
      <c r="K148" s="259" t="s">
        <v>167</v>
      </c>
    </row>
    <row r="149" spans="8:11" hidden="1">
      <c r="H149" s="254"/>
      <c r="K149" s="259" t="s">
        <v>168</v>
      </c>
    </row>
    <row r="150" spans="8:11" hidden="1">
      <c r="H150" s="254"/>
      <c r="K150" s="259" t="s">
        <v>169</v>
      </c>
    </row>
    <row r="151" spans="8:11" hidden="1">
      <c r="H151" s="254"/>
      <c r="K151" s="259" t="s">
        <v>170</v>
      </c>
    </row>
    <row r="152" spans="8:11" hidden="1">
      <c r="H152" s="254"/>
      <c r="K152" s="259" t="s">
        <v>171</v>
      </c>
    </row>
    <row r="153" spans="8:11" hidden="1">
      <c r="H153" s="254"/>
      <c r="K153" s="259" t="s">
        <v>172</v>
      </c>
    </row>
    <row r="154" spans="8:11" hidden="1">
      <c r="H154" s="254"/>
      <c r="K154" s="259" t="s">
        <v>173</v>
      </c>
    </row>
    <row r="155" spans="8:11" hidden="1">
      <c r="H155" s="254"/>
      <c r="K155" s="259" t="s">
        <v>174</v>
      </c>
    </row>
    <row r="156" spans="8:11" hidden="1">
      <c r="H156" s="254"/>
      <c r="K156" s="259" t="s">
        <v>175</v>
      </c>
    </row>
    <row r="157" spans="8:11" hidden="1">
      <c r="H157" s="254"/>
      <c r="K157" s="259" t="s">
        <v>176</v>
      </c>
    </row>
    <row r="158" spans="8:11" hidden="1">
      <c r="H158" s="254"/>
      <c r="K158" s="259" t="s">
        <v>177</v>
      </c>
    </row>
    <row r="159" spans="8:11" hidden="1">
      <c r="H159" s="254"/>
      <c r="K159" s="259" t="s">
        <v>178</v>
      </c>
    </row>
    <row r="160" spans="8:11" hidden="1">
      <c r="H160" s="254"/>
      <c r="K160" s="259" t="s">
        <v>179</v>
      </c>
    </row>
    <row r="161" spans="8:11" hidden="1">
      <c r="H161" s="254"/>
      <c r="K161" s="259" t="s">
        <v>180</v>
      </c>
    </row>
    <row r="162" spans="8:11" hidden="1">
      <c r="H162" s="254"/>
      <c r="K162" s="259" t="s">
        <v>181</v>
      </c>
    </row>
    <row r="163" spans="8:11" hidden="1">
      <c r="H163" s="254"/>
      <c r="K163" s="259" t="s">
        <v>182</v>
      </c>
    </row>
    <row r="164" spans="8:11" hidden="1">
      <c r="H164" s="254"/>
      <c r="K164" s="259" t="s">
        <v>183</v>
      </c>
    </row>
    <row r="165" spans="8:11" hidden="1">
      <c r="H165" s="254"/>
      <c r="K165" s="259" t="s">
        <v>184</v>
      </c>
    </row>
    <row r="166" spans="8:11" hidden="1">
      <c r="H166" s="254"/>
      <c r="K166" s="259" t="s">
        <v>185</v>
      </c>
    </row>
    <row r="167" spans="8:11" hidden="1">
      <c r="H167" s="254"/>
      <c r="K167" s="259" t="s">
        <v>186</v>
      </c>
    </row>
    <row r="168" spans="8:11" hidden="1">
      <c r="H168" s="254"/>
      <c r="K168" s="259" t="s">
        <v>187</v>
      </c>
    </row>
    <row r="169" spans="8:11" hidden="1">
      <c r="H169" s="254"/>
      <c r="K169" s="259" t="s">
        <v>188</v>
      </c>
    </row>
    <row r="170" spans="8:11" hidden="1">
      <c r="H170" s="254"/>
      <c r="K170" s="259" t="s">
        <v>189</v>
      </c>
    </row>
    <row r="171" spans="8:11" hidden="1">
      <c r="H171" s="254"/>
      <c r="K171" s="259" t="s">
        <v>190</v>
      </c>
    </row>
    <row r="172" spans="8:11" hidden="1">
      <c r="H172" s="254"/>
      <c r="K172" s="259" t="s">
        <v>191</v>
      </c>
    </row>
    <row r="173" spans="8:11" hidden="1">
      <c r="H173" s="254"/>
      <c r="K173" s="259" t="s">
        <v>192</v>
      </c>
    </row>
    <row r="174" spans="8:11" hidden="1">
      <c r="H174" s="254"/>
      <c r="K174" s="259" t="s">
        <v>193</v>
      </c>
    </row>
    <row r="175" spans="8:11" hidden="1">
      <c r="H175" s="254"/>
      <c r="K175" s="259" t="s">
        <v>194</v>
      </c>
    </row>
    <row r="176" spans="8:11" hidden="1">
      <c r="H176" s="254"/>
      <c r="K176" s="259" t="s">
        <v>195</v>
      </c>
    </row>
    <row r="177" spans="8:11" hidden="1">
      <c r="H177" s="254"/>
      <c r="K177" s="259" t="s">
        <v>196</v>
      </c>
    </row>
    <row r="178" spans="8:11" hidden="1">
      <c r="H178" s="254"/>
      <c r="K178" s="259" t="s">
        <v>0</v>
      </c>
    </row>
    <row r="179" spans="8:11" hidden="1">
      <c r="H179" s="254"/>
      <c r="K179" s="259" t="s">
        <v>1</v>
      </c>
    </row>
    <row r="180" spans="8:11" hidden="1">
      <c r="H180" s="254"/>
      <c r="K180" s="259" t="s">
        <v>2</v>
      </c>
    </row>
    <row r="181" spans="8:11" hidden="1">
      <c r="H181" s="254"/>
      <c r="K181" s="259" t="s">
        <v>3</v>
      </c>
    </row>
    <row r="182" spans="8:11" hidden="1">
      <c r="H182" s="254"/>
      <c r="K182" s="259" t="s">
        <v>4</v>
      </c>
    </row>
    <row r="183" spans="8:11" hidden="1">
      <c r="H183" s="254"/>
      <c r="K183" s="259" t="s">
        <v>5</v>
      </c>
    </row>
    <row r="184" spans="8:11" hidden="1">
      <c r="H184" s="254"/>
      <c r="K184" s="259" t="s">
        <v>6</v>
      </c>
    </row>
    <row r="185" spans="8:11" hidden="1">
      <c r="H185" s="254"/>
      <c r="K185" s="259" t="s">
        <v>7</v>
      </c>
    </row>
    <row r="186" spans="8:11" hidden="1">
      <c r="H186" s="254"/>
      <c r="K186" s="259" t="s">
        <v>8</v>
      </c>
    </row>
    <row r="187" spans="8:11" hidden="1">
      <c r="H187" s="254"/>
      <c r="K187" s="259" t="s">
        <v>9</v>
      </c>
    </row>
    <row r="188" spans="8:11" hidden="1">
      <c r="H188" s="254"/>
      <c r="K188" s="259" t="s">
        <v>341</v>
      </c>
    </row>
    <row r="189" spans="8:11" hidden="1">
      <c r="H189" s="254"/>
      <c r="K189" s="259" t="s">
        <v>10</v>
      </c>
    </row>
    <row r="190" spans="8:11" hidden="1">
      <c r="H190" s="254"/>
      <c r="K190" s="259" t="s">
        <v>11</v>
      </c>
    </row>
    <row r="191" spans="8:11" hidden="1">
      <c r="H191" s="254"/>
      <c r="K191" s="259" t="s">
        <v>12</v>
      </c>
    </row>
    <row r="192" spans="8:11" hidden="1">
      <c r="H192" s="254"/>
      <c r="K192" s="259" t="s">
        <v>13</v>
      </c>
    </row>
    <row r="193" spans="8:11" hidden="1">
      <c r="H193" s="254"/>
      <c r="K193" s="259" t="s">
        <v>14</v>
      </c>
    </row>
    <row r="194" spans="8:11" hidden="1">
      <c r="H194" s="254"/>
      <c r="K194" s="259" t="s">
        <v>15</v>
      </c>
    </row>
    <row r="195" spans="8:11" hidden="1">
      <c r="H195" s="254"/>
      <c r="K195" s="259" t="s">
        <v>16</v>
      </c>
    </row>
    <row r="196" spans="8:11" hidden="1">
      <c r="H196" s="254"/>
      <c r="K196" s="259" t="s">
        <v>17</v>
      </c>
    </row>
    <row r="197" spans="8:11" hidden="1">
      <c r="H197" s="254"/>
      <c r="K197" s="259" t="s">
        <v>18</v>
      </c>
    </row>
    <row r="198" spans="8:11" hidden="1">
      <c r="H198" s="254"/>
      <c r="K198" s="259" t="s">
        <v>19</v>
      </c>
    </row>
    <row r="199" spans="8:11" hidden="1">
      <c r="H199" s="254"/>
      <c r="K199" s="259" t="s">
        <v>20</v>
      </c>
    </row>
    <row r="200" spans="8:11" hidden="1">
      <c r="H200" s="254"/>
      <c r="K200" s="259" t="s">
        <v>21</v>
      </c>
    </row>
    <row r="201" spans="8:11" hidden="1">
      <c r="H201" s="254"/>
      <c r="K201" s="259" t="s">
        <v>22</v>
      </c>
    </row>
    <row r="202" spans="8:11" hidden="1">
      <c r="H202" s="254"/>
      <c r="K202" s="259" t="s">
        <v>23</v>
      </c>
    </row>
    <row r="203" spans="8:11" hidden="1">
      <c r="H203" s="254"/>
      <c r="K203" s="259" t="s">
        <v>24</v>
      </c>
    </row>
    <row r="204" spans="8:11" hidden="1">
      <c r="H204" s="254"/>
      <c r="K204" s="259" t="s">
        <v>25</v>
      </c>
    </row>
    <row r="205" spans="8:11" hidden="1">
      <c r="H205" s="254"/>
      <c r="K205" s="259" t="s">
        <v>26</v>
      </c>
    </row>
    <row r="206" spans="8:11" hidden="1">
      <c r="H206" s="254"/>
      <c r="K206" s="259" t="s">
        <v>27</v>
      </c>
    </row>
    <row r="207" spans="8:11" hidden="1">
      <c r="H207" s="254"/>
      <c r="K207" s="259" t="s">
        <v>28</v>
      </c>
    </row>
    <row r="208" spans="8:11" hidden="1">
      <c r="H208" s="254"/>
      <c r="K208" s="259" t="s">
        <v>29</v>
      </c>
    </row>
    <row r="209" spans="8:11" hidden="1">
      <c r="H209" s="254"/>
      <c r="K209" s="259" t="s">
        <v>30</v>
      </c>
    </row>
    <row r="210" spans="8:11" hidden="1">
      <c r="H210" s="254"/>
      <c r="K210" s="259" t="s">
        <v>31</v>
      </c>
    </row>
    <row r="211" spans="8:11" hidden="1">
      <c r="H211" s="254"/>
      <c r="K211" s="259" t="s">
        <v>32</v>
      </c>
    </row>
    <row r="212" spans="8:11" hidden="1">
      <c r="H212" s="254"/>
      <c r="K212" s="259" t="s">
        <v>33</v>
      </c>
    </row>
    <row r="213" spans="8:11" hidden="1">
      <c r="H213" s="254"/>
      <c r="K213" s="259" t="s">
        <v>34</v>
      </c>
    </row>
    <row r="214" spans="8:11" hidden="1">
      <c r="H214" s="254"/>
      <c r="K214" s="259" t="s">
        <v>35</v>
      </c>
    </row>
    <row r="215" spans="8:11" hidden="1">
      <c r="H215" s="254"/>
      <c r="K215" s="259" t="s">
        <v>409</v>
      </c>
    </row>
    <row r="216" spans="8:11" hidden="1">
      <c r="H216" s="254"/>
      <c r="K216" s="259" t="s">
        <v>36</v>
      </c>
    </row>
    <row r="217" spans="8:11" hidden="1">
      <c r="H217" s="254"/>
      <c r="K217" s="259" t="s">
        <v>37</v>
      </c>
    </row>
    <row r="218" spans="8:11" hidden="1">
      <c r="H218" s="254"/>
      <c r="K218" s="259" t="s">
        <v>38</v>
      </c>
    </row>
    <row r="219" spans="8:11" hidden="1">
      <c r="H219" s="254"/>
      <c r="K219" s="259" t="s">
        <v>39</v>
      </c>
    </row>
    <row r="220" spans="8:11" hidden="1">
      <c r="H220" s="254"/>
    </row>
    <row r="221" spans="8:11" hidden="1">
      <c r="H221" s="254"/>
    </row>
    <row r="222" spans="8:11" hidden="1">
      <c r="H222" s="254"/>
    </row>
    <row r="223" spans="8:11" hidden="1">
      <c r="H223" s="254"/>
    </row>
    <row r="224" spans="8:11" ht="12" hidden="1" customHeight="1">
      <c r="H224" s="254"/>
    </row>
    <row r="225" spans="8:11" hidden="1">
      <c r="H225" s="254"/>
      <c r="K225" s="252"/>
    </row>
    <row r="226" spans="8:11" hidden="1">
      <c r="H226" s="254"/>
      <c r="K226" s="252"/>
    </row>
    <row r="227" spans="8:11" hidden="1">
      <c r="H227" s="254"/>
      <c r="K227" s="252"/>
    </row>
    <row r="228" spans="8:11" hidden="1">
      <c r="H228" s="254"/>
      <c r="K228" s="252"/>
    </row>
    <row r="229" spans="8:11" hidden="1">
      <c r="H229" s="254"/>
      <c r="K229" s="252"/>
    </row>
    <row r="230" spans="8:11" hidden="1">
      <c r="H230" s="254"/>
      <c r="K230" s="252"/>
    </row>
    <row r="231" spans="8:11" hidden="1">
      <c r="H231" s="254"/>
      <c r="K231" s="252"/>
    </row>
    <row r="232" spans="8:11" hidden="1">
      <c r="H232" s="254"/>
      <c r="K232" s="252"/>
    </row>
    <row r="233" spans="8:11">
      <c r="H233" s="254"/>
      <c r="K233" s="278"/>
    </row>
    <row r="234" spans="8:11">
      <c r="H234" s="254"/>
      <c r="K234" s="278"/>
    </row>
    <row r="235" spans="8:11">
      <c r="H235" s="279"/>
      <c r="K235" s="278"/>
    </row>
    <row r="236" spans="8:11">
      <c r="H236" s="254"/>
      <c r="K236" s="278"/>
    </row>
    <row r="237" spans="8:11">
      <c r="H237" s="254"/>
      <c r="K237" s="278"/>
    </row>
    <row r="238" spans="8:11">
      <c r="H238" s="254"/>
    </row>
    <row r="239" spans="8:11">
      <c r="H239" s="254"/>
    </row>
    <row r="240" spans="8:11">
      <c r="H240" s="254"/>
    </row>
    <row r="241" spans="8:8">
      <c r="H241" s="254"/>
    </row>
    <row r="242" spans="8:8">
      <c r="H242" s="254"/>
    </row>
    <row r="243" spans="8:8">
      <c r="H243" s="254"/>
    </row>
    <row r="244" spans="8:8">
      <c r="H244" s="254"/>
    </row>
    <row r="245" spans="8:8">
      <c r="H245" s="254"/>
    </row>
    <row r="246" spans="8:8">
      <c r="H246" s="254"/>
    </row>
    <row r="247" spans="8:8">
      <c r="H247" s="254"/>
    </row>
    <row r="248" spans="8:8">
      <c r="H248" s="254"/>
    </row>
    <row r="249" spans="8:8">
      <c r="H249" s="254"/>
    </row>
    <row r="250" spans="8:8">
      <c r="H250" s="254"/>
    </row>
    <row r="251" spans="8:8">
      <c r="H251" s="254"/>
    </row>
    <row r="252" spans="8:8">
      <c r="H252" s="254"/>
    </row>
    <row r="253" spans="8:8">
      <c r="H253" s="254"/>
    </row>
    <row r="254" spans="8:8">
      <c r="H254" s="254"/>
    </row>
    <row r="255" spans="8:8">
      <c r="H255" s="254"/>
    </row>
    <row r="256" spans="8:8">
      <c r="H256" s="254"/>
    </row>
    <row r="257" spans="8:8">
      <c r="H257" s="254"/>
    </row>
    <row r="258" spans="8:8">
      <c r="H258" s="254"/>
    </row>
    <row r="259" spans="8:8">
      <c r="H259" s="254"/>
    </row>
    <row r="260" spans="8:8">
      <c r="H260" s="254"/>
    </row>
    <row r="261" spans="8:8">
      <c r="H261" s="254"/>
    </row>
    <row r="262" spans="8:8">
      <c r="H262" s="254"/>
    </row>
    <row r="263" spans="8:8">
      <c r="H263" s="254"/>
    </row>
    <row r="264" spans="8:8">
      <c r="H264" s="254"/>
    </row>
    <row r="265" spans="8:8">
      <c r="H265" s="254"/>
    </row>
    <row r="266" spans="8:8">
      <c r="H266" s="254"/>
    </row>
    <row r="267" spans="8:8">
      <c r="H267" s="254"/>
    </row>
    <row r="268" spans="8:8">
      <c r="H268" s="254"/>
    </row>
    <row r="269" spans="8:8">
      <c r="H269" s="254"/>
    </row>
    <row r="270" spans="8:8">
      <c r="H270" s="254"/>
    </row>
    <row r="271" spans="8:8">
      <c r="H271" s="254"/>
    </row>
    <row r="272" spans="8:8">
      <c r="H272" s="254"/>
    </row>
    <row r="273" spans="8:8">
      <c r="H273" s="254"/>
    </row>
    <row r="274" spans="8:8">
      <c r="H274" s="254"/>
    </row>
    <row r="275" spans="8:8">
      <c r="H275" s="254"/>
    </row>
    <row r="276" spans="8:8">
      <c r="H276" s="254"/>
    </row>
    <row r="277" spans="8:8">
      <c r="H277" s="254"/>
    </row>
    <row r="278" spans="8:8">
      <c r="H278" s="254"/>
    </row>
    <row r="279" spans="8:8">
      <c r="H279" s="254"/>
    </row>
    <row r="280" spans="8:8">
      <c r="H280" s="254"/>
    </row>
    <row r="281" spans="8:8">
      <c r="H281" s="254"/>
    </row>
    <row r="282" spans="8:8">
      <c r="H282" s="254"/>
    </row>
    <row r="283" spans="8:8">
      <c r="H283" s="254"/>
    </row>
    <row r="284" spans="8:8">
      <c r="H284" s="254"/>
    </row>
    <row r="285" spans="8:8">
      <c r="H285" s="254"/>
    </row>
    <row r="286" spans="8:8">
      <c r="H286" s="254"/>
    </row>
    <row r="287" spans="8:8">
      <c r="H287" s="254"/>
    </row>
    <row r="288" spans="8:8">
      <c r="H288" s="254"/>
    </row>
    <row r="289" spans="8:8">
      <c r="H289" s="254"/>
    </row>
    <row r="290" spans="8:8">
      <c r="H290" s="254"/>
    </row>
    <row r="291" spans="8:8">
      <c r="H291" s="254"/>
    </row>
    <row r="292" spans="8:8">
      <c r="H292" s="254"/>
    </row>
    <row r="293" spans="8:8">
      <c r="H293" s="254"/>
    </row>
    <row r="294" spans="8:8">
      <c r="H294" s="254"/>
    </row>
    <row r="295" spans="8:8">
      <c r="H295" s="254"/>
    </row>
    <row r="296" spans="8:8">
      <c r="H296" s="254"/>
    </row>
    <row r="297" spans="8:8">
      <c r="H297" s="254"/>
    </row>
    <row r="298" spans="8:8">
      <c r="H298" s="254"/>
    </row>
    <row r="299" spans="8:8">
      <c r="H299" s="254"/>
    </row>
    <row r="300" spans="8:8">
      <c r="H300" s="254"/>
    </row>
    <row r="301" spans="8:8">
      <c r="H301" s="254"/>
    </row>
    <row r="302" spans="8:8">
      <c r="H302" s="254"/>
    </row>
    <row r="303" spans="8:8">
      <c r="H303" s="254"/>
    </row>
    <row r="304" spans="8:8">
      <c r="H304" s="254"/>
    </row>
    <row r="305" spans="8:8">
      <c r="H305" s="254"/>
    </row>
    <row r="306" spans="8:8">
      <c r="H306" s="254"/>
    </row>
    <row r="307" spans="8:8">
      <c r="H307" s="254"/>
    </row>
    <row r="308" spans="8:8">
      <c r="H308" s="254"/>
    </row>
    <row r="309" spans="8:8">
      <c r="H309" s="254"/>
    </row>
    <row r="310" spans="8:8">
      <c r="H310" s="254"/>
    </row>
    <row r="311" spans="8:8">
      <c r="H311" s="254"/>
    </row>
    <row r="312" spans="8:8">
      <c r="H312" s="254"/>
    </row>
    <row r="313" spans="8:8">
      <c r="H313" s="254"/>
    </row>
    <row r="314" spans="8:8">
      <c r="H314" s="254"/>
    </row>
    <row r="315" spans="8:8">
      <c r="H315" s="254"/>
    </row>
    <row r="316" spans="8:8">
      <c r="H316" s="254"/>
    </row>
    <row r="317" spans="8:8">
      <c r="H317" s="254"/>
    </row>
    <row r="318" spans="8:8">
      <c r="H318" s="254"/>
    </row>
    <row r="319" spans="8:8">
      <c r="H319" s="254"/>
    </row>
    <row r="320" spans="8:8">
      <c r="H320" s="254"/>
    </row>
    <row r="321" spans="8:8">
      <c r="H321" s="254"/>
    </row>
    <row r="322" spans="8:8">
      <c r="H322" s="254"/>
    </row>
    <row r="323" spans="8:8">
      <c r="H323" s="254"/>
    </row>
    <row r="324" spans="8:8">
      <c r="H324" s="254"/>
    </row>
    <row r="325" spans="8:8">
      <c r="H325" s="254"/>
    </row>
    <row r="326" spans="8:8">
      <c r="H326" s="254"/>
    </row>
    <row r="327" spans="8:8">
      <c r="H327" s="254"/>
    </row>
    <row r="328" spans="8:8">
      <c r="H328" s="254"/>
    </row>
    <row r="329" spans="8:8">
      <c r="H329" s="254"/>
    </row>
    <row r="330" spans="8:8">
      <c r="H330" s="254"/>
    </row>
    <row r="331" spans="8:8">
      <c r="H331" s="254"/>
    </row>
    <row r="332" spans="8:8">
      <c r="H332" s="254"/>
    </row>
    <row r="333" spans="8:8">
      <c r="H333" s="254"/>
    </row>
    <row r="334" spans="8:8">
      <c r="H334" s="254"/>
    </row>
    <row r="335" spans="8:8">
      <c r="H335" s="254"/>
    </row>
    <row r="336" spans="8:8">
      <c r="H336" s="254"/>
    </row>
    <row r="337" spans="8:8">
      <c r="H337" s="254"/>
    </row>
    <row r="338" spans="8:8">
      <c r="H338" s="254"/>
    </row>
    <row r="339" spans="8:8">
      <c r="H339" s="254"/>
    </row>
    <row r="340" spans="8:8">
      <c r="H340" s="254"/>
    </row>
    <row r="341" spans="8:8">
      <c r="H341" s="254"/>
    </row>
    <row r="342" spans="8:8">
      <c r="H342" s="254"/>
    </row>
    <row r="343" spans="8:8">
      <c r="H343" s="254"/>
    </row>
    <row r="344" spans="8:8">
      <c r="H344" s="254"/>
    </row>
    <row r="345" spans="8:8">
      <c r="H345" s="254"/>
    </row>
    <row r="346" spans="8:8">
      <c r="H346" s="254"/>
    </row>
    <row r="347" spans="8:8">
      <c r="H347" s="254"/>
    </row>
    <row r="348" spans="8:8">
      <c r="H348" s="254"/>
    </row>
    <row r="349" spans="8:8">
      <c r="H349" s="254"/>
    </row>
    <row r="350" spans="8:8">
      <c r="H350" s="254"/>
    </row>
    <row r="351" spans="8:8">
      <c r="H351" s="254"/>
    </row>
    <row r="352" spans="8:8">
      <c r="H352" s="254"/>
    </row>
    <row r="353" spans="8:8">
      <c r="H353" s="254"/>
    </row>
    <row r="354" spans="8:8">
      <c r="H354" s="254"/>
    </row>
    <row r="355" spans="8:8">
      <c r="H355" s="254"/>
    </row>
    <row r="356" spans="8:8">
      <c r="H356" s="254"/>
    </row>
    <row r="357" spans="8:8">
      <c r="H357" s="254"/>
    </row>
    <row r="358" spans="8:8">
      <c r="H358" s="254"/>
    </row>
    <row r="359" spans="8:8">
      <c r="H359" s="254"/>
    </row>
    <row r="360" spans="8:8">
      <c r="H360" s="254"/>
    </row>
    <row r="361" spans="8:8">
      <c r="H361" s="254"/>
    </row>
    <row r="362" spans="8:8">
      <c r="H362" s="254"/>
    </row>
    <row r="363" spans="8:8">
      <c r="H363" s="254"/>
    </row>
    <row r="364" spans="8:8">
      <c r="H364" s="254"/>
    </row>
    <row r="365" spans="8:8">
      <c r="H365" s="254"/>
    </row>
    <row r="366" spans="8:8">
      <c r="H366" s="254"/>
    </row>
    <row r="367" spans="8:8">
      <c r="H367" s="254"/>
    </row>
    <row r="368" spans="8:8">
      <c r="H368" s="254"/>
    </row>
    <row r="369" spans="8:8">
      <c r="H369" s="254"/>
    </row>
    <row r="370" spans="8:8">
      <c r="H370" s="254"/>
    </row>
    <row r="371" spans="8:8">
      <c r="H371" s="254"/>
    </row>
    <row r="372" spans="8:8">
      <c r="H372" s="254"/>
    </row>
    <row r="373" spans="8:8">
      <c r="H373" s="254"/>
    </row>
    <row r="374" spans="8:8">
      <c r="H374" s="254"/>
    </row>
    <row r="375" spans="8:8">
      <c r="H375" s="254"/>
    </row>
    <row r="376" spans="8:8">
      <c r="H376" s="254"/>
    </row>
    <row r="377" spans="8:8">
      <c r="H377" s="254"/>
    </row>
    <row r="378" spans="8:8">
      <c r="H378" s="254"/>
    </row>
    <row r="379" spans="8:8">
      <c r="H379" s="254"/>
    </row>
    <row r="380" spans="8:8">
      <c r="H380" s="254"/>
    </row>
    <row r="381" spans="8:8">
      <c r="H381" s="254"/>
    </row>
    <row r="382" spans="8:8">
      <c r="H382" s="254"/>
    </row>
    <row r="383" spans="8:8">
      <c r="H383" s="254"/>
    </row>
    <row r="384" spans="8:8">
      <c r="H384" s="254"/>
    </row>
    <row r="385" spans="8:8">
      <c r="H385" s="254"/>
    </row>
    <row r="386" spans="8:8">
      <c r="H386" s="254"/>
    </row>
    <row r="387" spans="8:8">
      <c r="H387" s="254"/>
    </row>
    <row r="388" spans="8:8">
      <c r="H388" s="254"/>
    </row>
    <row r="389" spans="8:8">
      <c r="H389" s="254"/>
    </row>
    <row r="390" spans="8:8">
      <c r="H390" s="254"/>
    </row>
    <row r="391" spans="8:8">
      <c r="H391" s="254"/>
    </row>
    <row r="392" spans="8:8">
      <c r="H392" s="254"/>
    </row>
    <row r="393" spans="8:8">
      <c r="H393" s="254"/>
    </row>
    <row r="394" spans="8:8">
      <c r="H394" s="254"/>
    </row>
    <row r="395" spans="8:8">
      <c r="H395" s="254"/>
    </row>
    <row r="396" spans="8:8">
      <c r="H396" s="254"/>
    </row>
    <row r="397" spans="8:8">
      <c r="H397" s="254"/>
    </row>
    <row r="398" spans="8:8">
      <c r="H398" s="254"/>
    </row>
    <row r="399" spans="8:8">
      <c r="H399" s="254"/>
    </row>
    <row r="400" spans="8:8">
      <c r="H400" s="254"/>
    </row>
    <row r="401" spans="8:8">
      <c r="H401" s="254"/>
    </row>
    <row r="402" spans="8:8">
      <c r="H402" s="254"/>
    </row>
    <row r="403" spans="8:8">
      <c r="H403" s="254"/>
    </row>
    <row r="404" spans="8:8">
      <c r="H404" s="254"/>
    </row>
    <row r="405" spans="8:8">
      <c r="H405" s="254"/>
    </row>
    <row r="406" spans="8:8">
      <c r="H406" s="254"/>
    </row>
    <row r="407" spans="8:8">
      <c r="H407" s="254"/>
    </row>
    <row r="408" spans="8:8">
      <c r="H408" s="254"/>
    </row>
    <row r="409" spans="8:8">
      <c r="H409" s="254"/>
    </row>
    <row r="410" spans="8:8">
      <c r="H410" s="254"/>
    </row>
    <row r="411" spans="8:8">
      <c r="H411" s="254"/>
    </row>
    <row r="412" spans="8:8">
      <c r="H412" s="254"/>
    </row>
    <row r="413" spans="8:8">
      <c r="H413" s="254"/>
    </row>
    <row r="414" spans="8:8">
      <c r="H414" s="254"/>
    </row>
    <row r="415" spans="8:8">
      <c r="H415" s="254"/>
    </row>
    <row r="416" spans="8:8">
      <c r="H416" s="254"/>
    </row>
    <row r="417" spans="8:8">
      <c r="H417" s="254"/>
    </row>
    <row r="418" spans="8:8">
      <c r="H418" s="254"/>
    </row>
  </sheetData>
  <sheetProtection selectLockedCells="1" selectUnlockedCells="1"/>
  <dataConsolidate/>
  <mergeCells count="16">
    <mergeCell ref="A31:B31"/>
    <mergeCell ref="A23:A30"/>
    <mergeCell ref="A13:A22"/>
    <mergeCell ref="M8:N8"/>
    <mergeCell ref="M9:N9"/>
    <mergeCell ref="M10:N10"/>
    <mergeCell ref="H8:H9"/>
    <mergeCell ref="I8:J9"/>
    <mergeCell ref="H3:I3"/>
    <mergeCell ref="C5:D5"/>
    <mergeCell ref="H5:J5"/>
    <mergeCell ref="H6:H7"/>
    <mergeCell ref="L5:N5"/>
    <mergeCell ref="M6:N6"/>
    <mergeCell ref="M7:N7"/>
    <mergeCell ref="I6:J7"/>
  </mergeCells>
  <phoneticPr fontId="0" type="noConversion"/>
  <dataValidations count="3">
    <dataValidation type="list" allowBlank="1" showInputMessage="1" showErrorMessage="1" sqref="I4">
      <formula1>$B$100:$B$107</formula1>
    </dataValidation>
    <dataValidation type="list" allowBlank="1" showInputMessage="1" showErrorMessage="1" sqref="C3">
      <formula1>$K$33:$K$219</formula1>
    </dataValidation>
    <dataValidation type="list" allowBlank="1" showInputMessage="1" showErrorMessage="1" sqref="C23:C29 C13:C21">
      <formula1>$T$33:$T$104</formula1>
    </dataValidation>
  </dataValidations>
  <printOptions horizontalCentered="1"/>
  <pageMargins left="0.5" right="0.5" top="0.5" bottom="0.5" header="0.5" footer="0.5"/>
  <pageSetup scale="58" orientation="landscape" blackAndWhite="1" r:id="rId1"/>
  <headerFooter alignWithMargins="0"/>
  <ignoredErrors>
    <ignoredError sqref="H15:H17 H19:H20 H23:H28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'Commodity Prices'!$K$4:$N$4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N101"/>
  <sheetViews>
    <sheetView showGridLines="0" zoomScale="124" zoomScaleNormal="124" workbookViewId="0">
      <pane xSplit="1" ySplit="4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N4" sqref="N4"/>
    </sheetView>
  </sheetViews>
  <sheetFormatPr defaultColWidth="9.140625" defaultRowHeight="14.25"/>
  <cols>
    <col min="1" max="1" width="56.140625" style="186" bestFit="1" customWidth="1"/>
    <col min="2" max="2" width="19.140625" style="186" customWidth="1"/>
    <col min="3" max="3" width="11.140625" style="186" hidden="1" customWidth="1"/>
    <col min="4" max="6" width="9.140625" style="186" hidden="1" customWidth="1"/>
    <col min="7" max="7" width="11.140625" style="186" hidden="1" customWidth="1"/>
    <col min="8" max="10" width="9.140625" style="186" hidden="1" customWidth="1"/>
    <col min="11" max="12" width="9.140625" style="186" customWidth="1"/>
    <col min="13" max="13" width="9.140625" style="185" customWidth="1"/>
    <col min="14" max="16384" width="9.140625" style="186"/>
  </cols>
  <sheetData>
    <row r="1" spans="1:14" ht="11.25" hidden="1" customHeight="1">
      <c r="N1" s="370">
        <v>2018</v>
      </c>
    </row>
    <row r="2" spans="1:14" ht="14.25" hidden="1" customHeight="1">
      <c r="N2" s="370"/>
    </row>
    <row r="3" spans="1:14" ht="11.25" hidden="1" customHeight="1">
      <c r="B3" s="185"/>
      <c r="C3" s="409" t="s">
        <v>314</v>
      </c>
      <c r="D3" s="409"/>
      <c r="E3" s="409"/>
      <c r="F3" s="409"/>
      <c r="G3" s="409"/>
      <c r="H3" s="409"/>
      <c r="I3" s="409"/>
      <c r="J3" s="409"/>
      <c r="K3" s="409"/>
      <c r="L3" s="409"/>
      <c r="N3" s="370"/>
    </row>
    <row r="4" spans="1:14" ht="18.75">
      <c r="A4" s="198" t="s">
        <v>296</v>
      </c>
      <c r="B4" s="199" t="s">
        <v>279</v>
      </c>
      <c r="C4" s="199">
        <v>2004</v>
      </c>
      <c r="D4" s="200">
        <v>2005</v>
      </c>
      <c r="E4" s="200">
        <f>D4+1</f>
        <v>2006</v>
      </c>
      <c r="F4" s="200">
        <f>E4+1</f>
        <v>2007</v>
      </c>
      <c r="G4" s="200">
        <f>F4+1</f>
        <v>2008</v>
      </c>
      <c r="H4" s="200">
        <f>G4+1</f>
        <v>2009</v>
      </c>
      <c r="I4" s="203">
        <v>2010</v>
      </c>
      <c r="J4" s="203">
        <v>2011</v>
      </c>
      <c r="K4" s="203">
        <v>2015</v>
      </c>
      <c r="L4" s="201">
        <v>2016</v>
      </c>
      <c r="M4" s="203">
        <v>2017</v>
      </c>
      <c r="N4" s="369">
        <v>2018</v>
      </c>
    </row>
    <row r="5" spans="1:14" ht="15">
      <c r="A5" s="330" t="s">
        <v>343</v>
      </c>
      <c r="B5" s="330" t="s">
        <v>297</v>
      </c>
      <c r="C5" s="188"/>
      <c r="D5" s="188"/>
      <c r="E5" s="188"/>
      <c r="F5" s="188"/>
      <c r="G5" s="189"/>
      <c r="H5" s="189"/>
      <c r="I5" s="189"/>
      <c r="J5" s="189"/>
      <c r="K5" s="332">
        <v>0.44</v>
      </c>
      <c r="L5" s="332">
        <v>0.44</v>
      </c>
      <c r="M5" s="332">
        <v>0.41</v>
      </c>
      <c r="N5" s="332">
        <v>0.42</v>
      </c>
    </row>
    <row r="6" spans="1:14" ht="15">
      <c r="A6" s="331" t="s">
        <v>344</v>
      </c>
      <c r="B6" s="331" t="s">
        <v>407</v>
      </c>
      <c r="C6" s="188"/>
      <c r="D6" s="188"/>
      <c r="E6" s="188"/>
      <c r="F6" s="188"/>
      <c r="G6" s="189"/>
      <c r="H6" s="189"/>
      <c r="I6" s="189"/>
      <c r="J6" s="189"/>
      <c r="K6" s="332">
        <v>750</v>
      </c>
      <c r="L6" s="332">
        <v>750</v>
      </c>
      <c r="M6" s="332">
        <v>900</v>
      </c>
      <c r="N6" s="332">
        <v>850</v>
      </c>
    </row>
    <row r="7" spans="1:14" ht="15">
      <c r="A7" s="331" t="s">
        <v>345</v>
      </c>
      <c r="B7" s="331" t="s">
        <v>407</v>
      </c>
      <c r="C7" s="188"/>
      <c r="D7" s="188"/>
      <c r="E7" s="188"/>
      <c r="F7" s="188"/>
      <c r="G7" s="189"/>
      <c r="H7" s="189"/>
      <c r="I7" s="189"/>
      <c r="J7" s="189"/>
      <c r="K7" s="332" t="s">
        <v>408</v>
      </c>
      <c r="L7" s="332" t="s">
        <v>408</v>
      </c>
      <c r="M7" s="332" t="s">
        <v>408</v>
      </c>
      <c r="N7" s="332" t="s">
        <v>408</v>
      </c>
    </row>
    <row r="8" spans="1:14" ht="15">
      <c r="A8" s="331" t="s">
        <v>346</v>
      </c>
      <c r="B8" s="331" t="s">
        <v>407</v>
      </c>
      <c r="C8" s="188"/>
      <c r="D8" s="188"/>
      <c r="E8" s="188"/>
      <c r="F8" s="188"/>
      <c r="G8" s="189"/>
      <c r="H8" s="189"/>
      <c r="I8" s="189"/>
      <c r="J8" s="189"/>
      <c r="K8" s="332">
        <v>900</v>
      </c>
      <c r="L8" s="332">
        <v>900</v>
      </c>
      <c r="M8" s="332">
        <v>950</v>
      </c>
      <c r="N8" s="332">
        <v>950</v>
      </c>
    </row>
    <row r="9" spans="1:14" ht="15">
      <c r="A9" s="331" t="s">
        <v>347</v>
      </c>
      <c r="B9" s="331" t="s">
        <v>407</v>
      </c>
      <c r="C9" s="188"/>
      <c r="D9" s="188"/>
      <c r="E9" s="188"/>
      <c r="F9" s="188"/>
      <c r="G9" s="189"/>
      <c r="H9" s="190"/>
      <c r="I9" s="190"/>
      <c r="J9" s="190"/>
      <c r="K9" s="332">
        <v>900</v>
      </c>
      <c r="L9" s="332">
        <v>900</v>
      </c>
      <c r="M9" s="332">
        <v>900</v>
      </c>
      <c r="N9" s="332">
        <v>900</v>
      </c>
    </row>
    <row r="10" spans="1:14" ht="15">
      <c r="A10" s="331" t="s">
        <v>348</v>
      </c>
      <c r="B10" s="331" t="s">
        <v>407</v>
      </c>
      <c r="C10" s="188"/>
      <c r="D10" s="188"/>
      <c r="E10" s="188"/>
      <c r="F10" s="188"/>
      <c r="G10" s="189"/>
      <c r="H10" s="190"/>
      <c r="I10" s="190"/>
      <c r="J10" s="190"/>
      <c r="K10" s="332">
        <v>900</v>
      </c>
      <c r="L10" s="332">
        <v>900</v>
      </c>
      <c r="M10" s="332">
        <v>1080</v>
      </c>
      <c r="N10" s="332">
        <v>980</v>
      </c>
    </row>
    <row r="11" spans="1:14" ht="15">
      <c r="A11" s="331" t="s">
        <v>349</v>
      </c>
      <c r="B11" s="331" t="s">
        <v>407</v>
      </c>
      <c r="C11" s="188"/>
      <c r="D11" s="188"/>
      <c r="E11" s="188"/>
      <c r="F11" s="188"/>
      <c r="G11" s="189"/>
      <c r="H11" s="190"/>
      <c r="I11" s="190"/>
      <c r="J11" s="190"/>
      <c r="K11" s="332" t="s">
        <v>408</v>
      </c>
      <c r="L11" s="332" t="s">
        <v>408</v>
      </c>
      <c r="M11" s="332" t="s">
        <v>408</v>
      </c>
      <c r="N11" s="332" t="s">
        <v>408</v>
      </c>
    </row>
    <row r="12" spans="1:14" ht="15">
      <c r="A12" s="331" t="s">
        <v>350</v>
      </c>
      <c r="B12" s="331" t="s">
        <v>407</v>
      </c>
      <c r="C12" s="188"/>
      <c r="D12" s="188"/>
      <c r="E12" s="188"/>
      <c r="F12" s="188"/>
      <c r="G12" s="189"/>
      <c r="H12" s="190"/>
      <c r="I12" s="190"/>
      <c r="J12" s="190"/>
      <c r="K12" s="332" t="s">
        <v>408</v>
      </c>
      <c r="L12" s="332" t="s">
        <v>408</v>
      </c>
      <c r="M12" s="332" t="s">
        <v>408</v>
      </c>
      <c r="N12" s="332" t="s">
        <v>408</v>
      </c>
    </row>
    <row r="13" spans="1:14" s="364" customFormat="1" ht="15">
      <c r="A13" s="331" t="s">
        <v>351</v>
      </c>
      <c r="B13" s="331" t="s">
        <v>407</v>
      </c>
      <c r="C13" s="361"/>
      <c r="D13" s="361"/>
      <c r="E13" s="361"/>
      <c r="F13" s="361"/>
      <c r="G13" s="362"/>
      <c r="H13" s="363"/>
      <c r="I13" s="363"/>
      <c r="J13" s="363"/>
      <c r="K13" s="332">
        <v>850</v>
      </c>
      <c r="L13" s="332">
        <v>850</v>
      </c>
      <c r="M13" s="332">
        <v>1000</v>
      </c>
      <c r="N13" s="332">
        <v>790</v>
      </c>
    </row>
    <row r="14" spans="1:14" s="364" customFormat="1" ht="15">
      <c r="A14" s="331" t="s">
        <v>352</v>
      </c>
      <c r="B14" s="331" t="s">
        <v>407</v>
      </c>
      <c r="C14" s="361"/>
      <c r="D14" s="361"/>
      <c r="E14" s="361"/>
      <c r="F14" s="361"/>
      <c r="G14" s="362"/>
      <c r="H14" s="363"/>
      <c r="I14" s="363"/>
      <c r="J14" s="363"/>
      <c r="K14" s="332">
        <v>800</v>
      </c>
      <c r="L14" s="332">
        <v>800</v>
      </c>
      <c r="M14" s="332">
        <v>850</v>
      </c>
      <c r="N14" s="332">
        <v>770</v>
      </c>
    </row>
    <row r="15" spans="1:14" s="364" customFormat="1" ht="15">
      <c r="A15" s="331" t="s">
        <v>353</v>
      </c>
      <c r="B15" s="331" t="s">
        <v>407</v>
      </c>
      <c r="C15" s="361"/>
      <c r="D15" s="361"/>
      <c r="E15" s="361"/>
      <c r="F15" s="361"/>
      <c r="G15" s="362"/>
      <c r="H15" s="363"/>
      <c r="I15" s="363"/>
      <c r="J15" s="363"/>
      <c r="K15" s="332">
        <v>330</v>
      </c>
      <c r="L15" s="332">
        <v>330</v>
      </c>
      <c r="M15" s="332">
        <v>290</v>
      </c>
      <c r="N15" s="332">
        <v>325</v>
      </c>
    </row>
    <row r="16" spans="1:14" s="364" customFormat="1" ht="15">
      <c r="A16" s="331" t="s">
        <v>354</v>
      </c>
      <c r="B16" s="331" t="s">
        <v>407</v>
      </c>
      <c r="C16" s="361"/>
      <c r="D16" s="361"/>
      <c r="E16" s="361"/>
      <c r="F16" s="361"/>
      <c r="G16" s="362"/>
      <c r="H16" s="363"/>
      <c r="I16" s="363"/>
      <c r="J16" s="363"/>
      <c r="K16" s="332">
        <v>400</v>
      </c>
      <c r="L16" s="332">
        <v>400</v>
      </c>
      <c r="M16" s="332">
        <v>465</v>
      </c>
      <c r="N16" s="332">
        <v>420</v>
      </c>
    </row>
    <row r="17" spans="1:14" s="364" customFormat="1" ht="15">
      <c r="A17" s="331" t="s">
        <v>355</v>
      </c>
      <c r="B17" s="331" t="s">
        <v>407</v>
      </c>
      <c r="C17" s="361"/>
      <c r="D17" s="361"/>
      <c r="E17" s="365"/>
      <c r="F17" s="365"/>
      <c r="G17" s="366"/>
      <c r="H17" s="363"/>
      <c r="I17" s="363"/>
      <c r="J17" s="363"/>
      <c r="K17" s="332">
        <v>400</v>
      </c>
      <c r="L17" s="332">
        <v>400</v>
      </c>
      <c r="M17" s="332">
        <v>351</v>
      </c>
      <c r="N17" s="332">
        <v>350</v>
      </c>
    </row>
    <row r="18" spans="1:14" s="364" customFormat="1" ht="15">
      <c r="A18" s="331" t="s">
        <v>356</v>
      </c>
      <c r="B18" s="331" t="s">
        <v>297</v>
      </c>
      <c r="C18" s="361"/>
      <c r="D18" s="361"/>
      <c r="E18" s="361"/>
      <c r="F18" s="361"/>
      <c r="G18" s="362"/>
      <c r="H18" s="363"/>
      <c r="I18" s="363"/>
      <c r="J18" s="363"/>
      <c r="K18" s="332">
        <v>165</v>
      </c>
      <c r="L18" s="332">
        <v>165</v>
      </c>
      <c r="M18" s="332">
        <v>177</v>
      </c>
      <c r="N18" s="332">
        <v>179</v>
      </c>
    </row>
    <row r="19" spans="1:14" s="364" customFormat="1" ht="15">
      <c r="A19" s="331" t="s">
        <v>357</v>
      </c>
      <c r="B19" s="331" t="s">
        <v>407</v>
      </c>
      <c r="C19" s="361"/>
      <c r="D19" s="361"/>
      <c r="E19" s="361"/>
      <c r="F19" s="361"/>
      <c r="G19" s="362"/>
      <c r="H19" s="363"/>
      <c r="I19" s="363"/>
      <c r="J19" s="363"/>
      <c r="K19" s="332">
        <v>315</v>
      </c>
      <c r="L19" s="332">
        <v>315</v>
      </c>
      <c r="M19" s="332">
        <v>400</v>
      </c>
      <c r="N19" s="332">
        <v>390</v>
      </c>
    </row>
    <row r="20" spans="1:14" s="364" customFormat="1" ht="15">
      <c r="A20" s="331" t="s">
        <v>358</v>
      </c>
      <c r="B20" s="331" t="s">
        <v>407</v>
      </c>
      <c r="C20" s="361"/>
      <c r="D20" s="361"/>
      <c r="E20" s="361"/>
      <c r="F20" s="361"/>
      <c r="G20" s="362"/>
      <c r="H20" s="363"/>
      <c r="I20" s="363"/>
      <c r="J20" s="363"/>
      <c r="K20" s="332">
        <v>400</v>
      </c>
      <c r="L20" s="332">
        <v>400</v>
      </c>
      <c r="M20" s="332">
        <v>465</v>
      </c>
      <c r="N20" s="332">
        <v>465</v>
      </c>
    </row>
    <row r="21" spans="1:14" s="364" customFormat="1" ht="15">
      <c r="A21" s="331" t="s">
        <v>359</v>
      </c>
      <c r="B21" s="331" t="s">
        <v>407</v>
      </c>
      <c r="C21" s="361"/>
      <c r="D21" s="361"/>
      <c r="E21" s="361"/>
      <c r="F21" s="361"/>
      <c r="G21" s="362"/>
      <c r="H21" s="363"/>
      <c r="I21" s="363"/>
      <c r="J21" s="363"/>
      <c r="K21" s="332">
        <v>500</v>
      </c>
      <c r="L21" s="332">
        <v>500</v>
      </c>
      <c r="M21" s="332">
        <v>570</v>
      </c>
      <c r="N21" s="332">
        <v>600</v>
      </c>
    </row>
    <row r="22" spans="1:14" s="364" customFormat="1" ht="15">
      <c r="A22" s="331" t="s">
        <v>360</v>
      </c>
      <c r="B22" s="331" t="s">
        <v>407</v>
      </c>
      <c r="C22" s="361"/>
      <c r="D22" s="361"/>
      <c r="E22" s="361"/>
      <c r="F22" s="361"/>
      <c r="G22" s="362"/>
      <c r="H22" s="363"/>
      <c r="I22" s="363"/>
      <c r="J22" s="363"/>
      <c r="K22" s="332">
        <v>460</v>
      </c>
      <c r="L22" s="332">
        <v>460</v>
      </c>
      <c r="M22" s="332">
        <v>600</v>
      </c>
      <c r="N22" s="332">
        <v>600</v>
      </c>
    </row>
    <row r="23" spans="1:14" s="364" customFormat="1" ht="15">
      <c r="A23" s="331" t="s">
        <v>361</v>
      </c>
      <c r="B23" s="331" t="s">
        <v>407</v>
      </c>
      <c r="C23" s="361"/>
      <c r="D23" s="361"/>
      <c r="E23" s="361"/>
      <c r="F23" s="361"/>
      <c r="G23" s="362"/>
      <c r="H23" s="363"/>
      <c r="I23" s="363"/>
      <c r="J23" s="363"/>
      <c r="K23" s="332" t="s">
        <v>408</v>
      </c>
      <c r="L23" s="332" t="s">
        <v>408</v>
      </c>
      <c r="M23" s="332" t="s">
        <v>408</v>
      </c>
      <c r="N23" s="332" t="s">
        <v>408</v>
      </c>
    </row>
    <row r="24" spans="1:14" s="364" customFormat="1" ht="15">
      <c r="A24" s="331" t="s">
        <v>413</v>
      </c>
      <c r="B24" s="331" t="s">
        <v>407</v>
      </c>
      <c r="C24" s="361"/>
      <c r="D24" s="361"/>
      <c r="E24" s="361"/>
      <c r="F24" s="361"/>
      <c r="G24" s="362"/>
      <c r="H24" s="363"/>
      <c r="I24" s="363"/>
      <c r="J24" s="363"/>
      <c r="K24" s="332">
        <v>1550</v>
      </c>
      <c r="L24" s="332">
        <v>1550</v>
      </c>
      <c r="M24" s="332">
        <v>1530</v>
      </c>
      <c r="N24" s="332">
        <v>1520</v>
      </c>
    </row>
    <row r="25" spans="1:14" s="364" customFormat="1" ht="15">
      <c r="A25" s="331" t="s">
        <v>410</v>
      </c>
      <c r="B25" s="331" t="s">
        <v>407</v>
      </c>
      <c r="C25" s="361"/>
      <c r="D25" s="361"/>
      <c r="E25" s="361"/>
      <c r="F25" s="361"/>
      <c r="G25" s="362"/>
      <c r="H25" s="363"/>
      <c r="I25" s="363"/>
      <c r="J25" s="363"/>
      <c r="K25" s="332">
        <v>2750</v>
      </c>
      <c r="L25" s="332">
        <v>2750</v>
      </c>
      <c r="M25" s="332">
        <v>2750</v>
      </c>
      <c r="N25" s="332" t="s">
        <v>408</v>
      </c>
    </row>
    <row r="26" spans="1:14" s="364" customFormat="1" ht="15">
      <c r="A26" s="331" t="s">
        <v>362</v>
      </c>
      <c r="B26" s="331" t="s">
        <v>407</v>
      </c>
      <c r="C26" s="361"/>
      <c r="D26" s="361"/>
      <c r="E26" s="361"/>
      <c r="F26" s="361"/>
      <c r="G26" s="362"/>
      <c r="H26" s="363"/>
      <c r="I26" s="363"/>
      <c r="J26" s="363"/>
      <c r="K26" s="332">
        <v>6020</v>
      </c>
      <c r="L26" s="332">
        <v>6020</v>
      </c>
      <c r="M26" s="332">
        <v>6020</v>
      </c>
      <c r="N26" s="332" t="s">
        <v>408</v>
      </c>
    </row>
    <row r="27" spans="1:14" s="364" customFormat="1" ht="15">
      <c r="A27" s="331" t="s">
        <v>363</v>
      </c>
      <c r="B27" s="331" t="s">
        <v>407</v>
      </c>
      <c r="C27" s="361"/>
      <c r="D27" s="361"/>
      <c r="E27" s="361"/>
      <c r="F27" s="361"/>
      <c r="G27" s="362"/>
      <c r="H27" s="363"/>
      <c r="I27" s="363"/>
      <c r="J27" s="363"/>
      <c r="K27" s="332">
        <v>6380</v>
      </c>
      <c r="L27" s="332">
        <v>6380</v>
      </c>
      <c r="M27" s="332">
        <v>6380</v>
      </c>
      <c r="N27" s="332" t="s">
        <v>408</v>
      </c>
    </row>
    <row r="28" spans="1:14" s="364" customFormat="1" ht="15">
      <c r="A28" s="331" t="s">
        <v>364</v>
      </c>
      <c r="B28" s="331" t="s">
        <v>407</v>
      </c>
      <c r="C28" s="361"/>
      <c r="D28" s="361"/>
      <c r="E28" s="361"/>
      <c r="F28" s="361"/>
      <c r="G28" s="362"/>
      <c r="H28" s="363"/>
      <c r="I28" s="363"/>
      <c r="J28" s="363"/>
      <c r="K28" s="332">
        <v>6125</v>
      </c>
      <c r="L28" s="332">
        <v>6125</v>
      </c>
      <c r="M28" s="332">
        <v>6125</v>
      </c>
      <c r="N28" s="332" t="s">
        <v>408</v>
      </c>
    </row>
    <row r="29" spans="1:14" s="364" customFormat="1" ht="15">
      <c r="A29" s="331" t="s">
        <v>365</v>
      </c>
      <c r="B29" s="331" t="s">
        <v>407</v>
      </c>
      <c r="C29" s="361"/>
      <c r="D29" s="361"/>
      <c r="E29" s="361"/>
      <c r="F29" s="361"/>
      <c r="G29" s="362"/>
      <c r="H29" s="363"/>
      <c r="I29" s="363"/>
      <c r="J29" s="363"/>
      <c r="K29" s="332">
        <v>2950</v>
      </c>
      <c r="L29" s="332">
        <v>2950</v>
      </c>
      <c r="M29" s="332">
        <v>2950</v>
      </c>
      <c r="N29" s="332" t="s">
        <v>408</v>
      </c>
    </row>
    <row r="30" spans="1:14" s="364" customFormat="1" ht="15">
      <c r="A30" s="331" t="s">
        <v>366</v>
      </c>
      <c r="B30" s="331" t="s">
        <v>407</v>
      </c>
      <c r="C30" s="361"/>
      <c r="D30" s="361"/>
      <c r="E30" s="361"/>
      <c r="F30" s="361"/>
      <c r="G30" s="362"/>
      <c r="H30" s="363"/>
      <c r="I30" s="363"/>
      <c r="J30" s="363"/>
      <c r="K30" s="332">
        <v>410</v>
      </c>
      <c r="L30" s="332">
        <v>410</v>
      </c>
      <c r="M30" s="332">
        <v>420</v>
      </c>
      <c r="N30" s="332">
        <v>420</v>
      </c>
    </row>
    <row r="31" spans="1:14" s="364" customFormat="1" ht="15">
      <c r="A31" s="331" t="s">
        <v>367</v>
      </c>
      <c r="B31" s="331" t="s">
        <v>407</v>
      </c>
      <c r="C31" s="361"/>
      <c r="D31" s="361"/>
      <c r="E31" s="361"/>
      <c r="F31" s="361"/>
      <c r="G31" s="362"/>
      <c r="H31" s="363"/>
      <c r="I31" s="363"/>
      <c r="J31" s="363"/>
      <c r="K31" s="332">
        <v>480</v>
      </c>
      <c r="L31" s="332">
        <v>480</v>
      </c>
      <c r="M31" s="332">
        <v>490</v>
      </c>
      <c r="N31" s="332">
        <v>485</v>
      </c>
    </row>
    <row r="32" spans="1:14" s="364" customFormat="1" ht="15">
      <c r="A32" s="331" t="s">
        <v>368</v>
      </c>
      <c r="B32" s="331" t="s">
        <v>407</v>
      </c>
      <c r="C32" s="361"/>
      <c r="D32" s="365"/>
      <c r="E32" s="365"/>
      <c r="F32" s="365"/>
      <c r="G32" s="367"/>
      <c r="H32" s="363"/>
      <c r="I32" s="363"/>
      <c r="J32" s="363"/>
      <c r="K32" s="332">
        <v>1100</v>
      </c>
      <c r="L32" s="332">
        <v>1100</v>
      </c>
      <c r="M32" s="332">
        <v>1100</v>
      </c>
      <c r="N32" s="332">
        <v>800</v>
      </c>
    </row>
    <row r="33" spans="1:14" s="364" customFormat="1" ht="15">
      <c r="A33" s="331" t="s">
        <v>369</v>
      </c>
      <c r="B33" s="331" t="s">
        <v>297</v>
      </c>
      <c r="C33" s="361"/>
      <c r="D33" s="361"/>
      <c r="E33" s="365"/>
      <c r="F33" s="365"/>
      <c r="G33" s="367"/>
      <c r="H33" s="363"/>
      <c r="I33" s="363"/>
      <c r="J33" s="363"/>
      <c r="K33" s="332">
        <v>815</v>
      </c>
      <c r="L33" s="332">
        <v>815</v>
      </c>
      <c r="M33" s="332">
        <v>780</v>
      </c>
      <c r="N33" s="332">
        <v>668</v>
      </c>
    </row>
    <row r="34" spans="1:14" s="364" customFormat="1" ht="15">
      <c r="A34" s="331" t="s">
        <v>370</v>
      </c>
      <c r="B34" s="331" t="s">
        <v>407</v>
      </c>
      <c r="C34" s="361"/>
      <c r="D34" s="361"/>
      <c r="E34" s="365"/>
      <c r="F34" s="365"/>
      <c r="G34" s="365"/>
      <c r="H34" s="363"/>
      <c r="I34" s="363"/>
      <c r="J34" s="363"/>
      <c r="K34" s="332">
        <v>1286</v>
      </c>
      <c r="L34" s="332">
        <v>1286</v>
      </c>
      <c r="M34" s="332">
        <v>1127</v>
      </c>
      <c r="N34" s="332">
        <v>1167</v>
      </c>
    </row>
    <row r="35" spans="1:14" s="364" customFormat="1" ht="15">
      <c r="A35" s="331" t="s">
        <v>371</v>
      </c>
      <c r="B35" s="331" t="s">
        <v>407</v>
      </c>
      <c r="C35" s="361"/>
      <c r="D35" s="361"/>
      <c r="E35" s="365"/>
      <c r="F35" s="365"/>
      <c r="G35" s="367"/>
      <c r="H35" s="363"/>
      <c r="I35" s="363"/>
      <c r="J35" s="363"/>
      <c r="K35" s="332">
        <v>1215</v>
      </c>
      <c r="L35" s="332">
        <v>1215</v>
      </c>
      <c r="M35" s="332">
        <v>1057</v>
      </c>
      <c r="N35" s="332">
        <v>1096.8</v>
      </c>
    </row>
    <row r="36" spans="1:14" s="364" customFormat="1" ht="15">
      <c r="A36" s="331" t="s">
        <v>372</v>
      </c>
      <c r="B36" s="331" t="s">
        <v>407</v>
      </c>
      <c r="C36" s="361"/>
      <c r="D36" s="361"/>
      <c r="E36" s="365"/>
      <c r="F36" s="365"/>
      <c r="G36" s="367"/>
      <c r="H36" s="363"/>
      <c r="I36" s="363"/>
      <c r="J36" s="363"/>
      <c r="K36" s="332">
        <v>1294</v>
      </c>
      <c r="L36" s="332">
        <v>1294</v>
      </c>
      <c r="M36" s="332">
        <v>1136</v>
      </c>
      <c r="N36" s="332">
        <v>1175.7</v>
      </c>
    </row>
    <row r="37" spans="1:14" s="364" customFormat="1" ht="15">
      <c r="A37" s="331" t="s">
        <v>373</v>
      </c>
      <c r="B37" s="331" t="s">
        <v>407</v>
      </c>
      <c r="C37" s="361"/>
      <c r="D37" s="361"/>
      <c r="E37" s="365"/>
      <c r="F37" s="365"/>
      <c r="G37" s="367"/>
      <c r="H37" s="363"/>
      <c r="I37" s="363"/>
      <c r="J37" s="363"/>
      <c r="K37" s="332">
        <v>575</v>
      </c>
      <c r="L37" s="332">
        <v>575</v>
      </c>
      <c r="M37" s="332">
        <v>650</v>
      </c>
      <c r="N37" s="332">
        <v>750</v>
      </c>
    </row>
    <row r="38" spans="1:14" s="364" customFormat="1" ht="15">
      <c r="A38" s="331" t="s">
        <v>374</v>
      </c>
      <c r="B38" s="331" t="s">
        <v>407</v>
      </c>
      <c r="C38" s="361"/>
      <c r="D38" s="361"/>
      <c r="E38" s="361"/>
      <c r="F38" s="361"/>
      <c r="G38" s="362"/>
      <c r="H38" s="363"/>
      <c r="I38" s="363"/>
      <c r="J38" s="363"/>
      <c r="K38" s="332">
        <v>500</v>
      </c>
      <c r="L38" s="332">
        <v>500</v>
      </c>
      <c r="M38" s="332">
        <v>550</v>
      </c>
      <c r="N38" s="332">
        <v>550</v>
      </c>
    </row>
    <row r="39" spans="1:14" s="364" customFormat="1" ht="15">
      <c r="A39" s="331" t="s">
        <v>375</v>
      </c>
      <c r="B39" s="331" t="s">
        <v>407</v>
      </c>
      <c r="C39" s="361"/>
      <c r="D39" s="361"/>
      <c r="E39" s="361"/>
      <c r="F39" s="361"/>
      <c r="G39" s="362"/>
      <c r="H39" s="363"/>
      <c r="I39" s="363"/>
      <c r="J39" s="363"/>
      <c r="K39" s="332">
        <v>725</v>
      </c>
      <c r="L39" s="332">
        <v>725</v>
      </c>
      <c r="M39" s="332">
        <v>850</v>
      </c>
      <c r="N39" s="332">
        <v>700</v>
      </c>
    </row>
    <row r="40" spans="1:14" s="364" customFormat="1" ht="15">
      <c r="A40" s="331" t="s">
        <v>376</v>
      </c>
      <c r="B40" s="331" t="s">
        <v>407</v>
      </c>
      <c r="C40" s="361"/>
      <c r="D40" s="361"/>
      <c r="E40" s="361"/>
      <c r="F40" s="361"/>
      <c r="G40" s="362"/>
      <c r="H40" s="363"/>
      <c r="I40" s="363"/>
      <c r="J40" s="363"/>
      <c r="K40" s="332">
        <v>550</v>
      </c>
      <c r="L40" s="332">
        <v>550</v>
      </c>
      <c r="M40" s="332">
        <v>600</v>
      </c>
      <c r="N40" s="332">
        <v>500</v>
      </c>
    </row>
    <row r="41" spans="1:14" s="364" customFormat="1" ht="15">
      <c r="A41" s="331" t="s">
        <v>377</v>
      </c>
      <c r="B41" s="331" t="s">
        <v>407</v>
      </c>
      <c r="C41" s="361"/>
      <c r="D41" s="365"/>
      <c r="E41" s="361"/>
      <c r="F41" s="361"/>
      <c r="G41" s="362"/>
      <c r="H41" s="363"/>
      <c r="I41" s="363"/>
      <c r="J41" s="363"/>
      <c r="K41" s="332" t="s">
        <v>408</v>
      </c>
      <c r="L41" s="332" t="s">
        <v>408</v>
      </c>
      <c r="M41" s="332" t="s">
        <v>408</v>
      </c>
      <c r="N41" s="332" t="s">
        <v>408</v>
      </c>
    </row>
    <row r="42" spans="1:14" s="364" customFormat="1" ht="15">
      <c r="A42" s="331" t="s">
        <v>378</v>
      </c>
      <c r="B42" s="331" t="s">
        <v>407</v>
      </c>
      <c r="C42" s="361"/>
      <c r="D42" s="361"/>
      <c r="E42" s="365"/>
      <c r="F42" s="365"/>
      <c r="G42" s="367"/>
      <c r="H42" s="363"/>
      <c r="I42" s="363"/>
      <c r="J42" s="363"/>
      <c r="K42" s="332" t="s">
        <v>408</v>
      </c>
      <c r="L42" s="332" t="s">
        <v>408</v>
      </c>
      <c r="M42" s="332">
        <v>1400</v>
      </c>
      <c r="N42" s="332">
        <v>1400</v>
      </c>
    </row>
    <row r="43" spans="1:14" s="364" customFormat="1" ht="15">
      <c r="A43" s="331" t="s">
        <v>411</v>
      </c>
      <c r="B43" s="331" t="s">
        <v>407</v>
      </c>
      <c r="C43" s="361"/>
      <c r="D43" s="361"/>
      <c r="E43" s="365"/>
      <c r="F43" s="365"/>
      <c r="G43" s="367"/>
      <c r="H43" s="363"/>
      <c r="I43" s="363"/>
      <c r="J43" s="363"/>
      <c r="K43" s="332" t="s">
        <v>408</v>
      </c>
      <c r="L43" s="332" t="s">
        <v>408</v>
      </c>
      <c r="M43" s="332" t="s">
        <v>408</v>
      </c>
      <c r="N43" s="332" t="s">
        <v>408</v>
      </c>
    </row>
    <row r="44" spans="1:14" s="364" customFormat="1" ht="15">
      <c r="A44" s="331" t="s">
        <v>379</v>
      </c>
      <c r="B44" s="331" t="s">
        <v>407</v>
      </c>
      <c r="C44" s="361"/>
      <c r="D44" s="361"/>
      <c r="E44" s="365"/>
      <c r="F44" s="365"/>
      <c r="G44" s="367"/>
      <c r="H44" s="363"/>
      <c r="I44" s="363"/>
      <c r="J44" s="363"/>
      <c r="K44" s="332" t="s">
        <v>408</v>
      </c>
      <c r="L44" s="332" t="s">
        <v>408</v>
      </c>
      <c r="M44" s="332" t="s">
        <v>408</v>
      </c>
      <c r="N44" s="332" t="s">
        <v>408</v>
      </c>
    </row>
    <row r="45" spans="1:14" s="364" customFormat="1" ht="15">
      <c r="A45" s="331" t="s">
        <v>412</v>
      </c>
      <c r="B45" s="331" t="s">
        <v>407</v>
      </c>
      <c r="C45" s="361"/>
      <c r="D45" s="361"/>
      <c r="E45" s="365"/>
      <c r="F45" s="365"/>
      <c r="G45" s="367"/>
      <c r="H45" s="363"/>
      <c r="I45" s="363"/>
      <c r="J45" s="363"/>
      <c r="K45" s="332" t="s">
        <v>408</v>
      </c>
      <c r="L45" s="332" t="s">
        <v>408</v>
      </c>
      <c r="M45" s="332" t="s">
        <v>408</v>
      </c>
      <c r="N45" s="332" t="s">
        <v>408</v>
      </c>
    </row>
    <row r="46" spans="1:14" s="364" customFormat="1" ht="15">
      <c r="A46" s="331" t="s">
        <v>380</v>
      </c>
      <c r="B46" s="331" t="s">
        <v>407</v>
      </c>
      <c r="C46" s="361"/>
      <c r="D46" s="361"/>
      <c r="E46" s="365"/>
      <c r="F46" s="365"/>
      <c r="G46" s="367"/>
      <c r="H46" s="363"/>
      <c r="I46" s="363"/>
      <c r="J46" s="363"/>
      <c r="K46" s="332">
        <v>500</v>
      </c>
      <c r="L46" s="332">
        <v>500</v>
      </c>
      <c r="M46" s="332">
        <v>515</v>
      </c>
      <c r="N46" s="332">
        <v>515</v>
      </c>
    </row>
    <row r="47" spans="1:14" s="364" customFormat="1" ht="15">
      <c r="A47" s="331" t="s">
        <v>381</v>
      </c>
      <c r="B47" s="331" t="s">
        <v>407</v>
      </c>
      <c r="C47" s="361"/>
      <c r="D47" s="361"/>
      <c r="E47" s="365"/>
      <c r="F47" s="365"/>
      <c r="G47" s="367"/>
      <c r="H47" s="363"/>
      <c r="I47" s="363"/>
      <c r="J47" s="363"/>
      <c r="K47" s="332">
        <v>550</v>
      </c>
      <c r="L47" s="332">
        <v>550</v>
      </c>
      <c r="M47" s="332">
        <v>570</v>
      </c>
      <c r="N47" s="332">
        <v>570</v>
      </c>
    </row>
    <row r="48" spans="1:14" s="364" customFormat="1" ht="15">
      <c r="A48" s="331" t="s">
        <v>382</v>
      </c>
      <c r="B48" s="331" t="s">
        <v>407</v>
      </c>
      <c r="C48" s="361"/>
      <c r="D48" s="361"/>
      <c r="E48" s="365"/>
      <c r="F48" s="365"/>
      <c r="G48" s="367"/>
      <c r="H48" s="363"/>
      <c r="I48" s="363"/>
      <c r="J48" s="363"/>
      <c r="K48" s="332">
        <v>440</v>
      </c>
      <c r="L48" s="332">
        <v>440</v>
      </c>
      <c r="M48" s="332">
        <v>445</v>
      </c>
      <c r="N48" s="332">
        <v>430</v>
      </c>
    </row>
    <row r="49" spans="1:14" s="364" customFormat="1" ht="15">
      <c r="A49" s="331" t="s">
        <v>383</v>
      </c>
      <c r="B49" s="331" t="s">
        <v>407</v>
      </c>
      <c r="C49" s="361"/>
      <c r="D49" s="361"/>
      <c r="E49" s="365"/>
      <c r="F49" s="365"/>
      <c r="G49" s="367"/>
      <c r="H49" s="363"/>
      <c r="I49" s="363"/>
      <c r="J49" s="363"/>
      <c r="K49" s="332">
        <v>425</v>
      </c>
      <c r="L49" s="332">
        <v>425</v>
      </c>
      <c r="M49" s="332">
        <v>440</v>
      </c>
      <c r="N49" s="332">
        <v>400</v>
      </c>
    </row>
    <row r="50" spans="1:14" s="364" customFormat="1" ht="15">
      <c r="A50" s="331" t="s">
        <v>384</v>
      </c>
      <c r="B50" s="331" t="s">
        <v>407</v>
      </c>
      <c r="C50" s="361"/>
      <c r="D50" s="361"/>
      <c r="E50" s="365"/>
      <c r="F50" s="365"/>
      <c r="G50" s="368"/>
      <c r="H50" s="363"/>
      <c r="I50" s="363"/>
      <c r="J50" s="363"/>
      <c r="K50" s="332">
        <v>460</v>
      </c>
      <c r="L50" s="332">
        <v>460</v>
      </c>
      <c r="M50" s="332">
        <v>450</v>
      </c>
      <c r="N50" s="332">
        <v>440</v>
      </c>
    </row>
    <row r="51" spans="1:14" s="364" customFormat="1" ht="15">
      <c r="A51" s="331" t="s">
        <v>385</v>
      </c>
      <c r="B51" s="331" t="s">
        <v>407</v>
      </c>
      <c r="C51" s="361"/>
      <c r="D51" s="361"/>
      <c r="E51" s="365"/>
      <c r="F51" s="365"/>
      <c r="G51" s="368"/>
      <c r="H51" s="363"/>
      <c r="I51" s="363"/>
      <c r="J51" s="363"/>
      <c r="K51" s="332">
        <v>420</v>
      </c>
      <c r="L51" s="332">
        <v>420</v>
      </c>
      <c r="M51" s="332">
        <v>425</v>
      </c>
      <c r="N51" s="332">
        <v>445</v>
      </c>
    </row>
    <row r="52" spans="1:14" s="364" customFormat="1" ht="15">
      <c r="A52" s="331" t="s">
        <v>386</v>
      </c>
      <c r="B52" s="331" t="s">
        <v>407</v>
      </c>
      <c r="C52" s="361"/>
      <c r="D52" s="361"/>
      <c r="E52" s="361"/>
      <c r="F52" s="365"/>
      <c r="G52" s="367"/>
      <c r="H52" s="363"/>
      <c r="I52" s="363"/>
      <c r="J52" s="363"/>
      <c r="K52" s="332">
        <v>525</v>
      </c>
      <c r="L52" s="332">
        <v>525</v>
      </c>
      <c r="M52" s="332">
        <v>520</v>
      </c>
      <c r="N52" s="332">
        <v>520</v>
      </c>
    </row>
    <row r="53" spans="1:14" s="364" customFormat="1" ht="15">
      <c r="A53" s="331" t="s">
        <v>414</v>
      </c>
      <c r="B53" s="331" t="s">
        <v>407</v>
      </c>
      <c r="C53" s="361"/>
      <c r="D53" s="361"/>
      <c r="E53" s="361"/>
      <c r="F53" s="361"/>
      <c r="G53" s="362"/>
      <c r="H53" s="363"/>
      <c r="I53" s="363"/>
      <c r="J53" s="363"/>
      <c r="K53" s="332">
        <v>460</v>
      </c>
      <c r="L53" s="332">
        <v>460</v>
      </c>
      <c r="M53" s="332">
        <v>430</v>
      </c>
      <c r="N53" s="332">
        <v>425</v>
      </c>
    </row>
    <row r="54" spans="1:14" s="364" customFormat="1" ht="15">
      <c r="A54" s="331" t="s">
        <v>415</v>
      </c>
      <c r="B54" s="331" t="s">
        <v>407</v>
      </c>
      <c r="C54" s="361"/>
      <c r="D54" s="361"/>
      <c r="E54" s="361"/>
      <c r="F54" s="361"/>
      <c r="G54" s="362"/>
      <c r="H54" s="363"/>
      <c r="I54" s="363"/>
      <c r="J54" s="363"/>
      <c r="K54" s="332">
        <v>465</v>
      </c>
      <c r="L54" s="332">
        <v>465</v>
      </c>
      <c r="M54" s="332">
        <v>440</v>
      </c>
      <c r="N54" s="332">
        <v>460</v>
      </c>
    </row>
    <row r="55" spans="1:14" s="364" customFormat="1" ht="15">
      <c r="A55" s="331" t="s">
        <v>387</v>
      </c>
      <c r="B55" s="331" t="s">
        <v>297</v>
      </c>
      <c r="C55" s="361"/>
      <c r="D55" s="361"/>
      <c r="E55" s="361"/>
      <c r="F55" s="361"/>
      <c r="G55" s="362"/>
      <c r="H55" s="363"/>
      <c r="I55" s="363"/>
      <c r="J55" s="363"/>
      <c r="K55" s="332">
        <v>420</v>
      </c>
      <c r="L55" s="332">
        <v>420</v>
      </c>
      <c r="M55" s="332">
        <v>445</v>
      </c>
      <c r="N55" s="332">
        <v>430</v>
      </c>
    </row>
    <row r="56" spans="1:14" s="364" customFormat="1" ht="15">
      <c r="A56" s="331" t="s">
        <v>388</v>
      </c>
      <c r="B56" s="331" t="s">
        <v>407</v>
      </c>
      <c r="C56" s="361"/>
      <c r="D56" s="361"/>
      <c r="E56" s="361"/>
      <c r="F56" s="361"/>
      <c r="G56" s="362"/>
      <c r="H56" s="363"/>
      <c r="I56" s="363"/>
      <c r="J56" s="363"/>
      <c r="K56" s="332">
        <v>240</v>
      </c>
      <c r="L56" s="332">
        <v>240</v>
      </c>
      <c r="M56" s="332">
        <v>218</v>
      </c>
      <c r="N56" s="332">
        <v>219</v>
      </c>
    </row>
    <row r="57" spans="1:14" s="364" customFormat="1" ht="15">
      <c r="A57" s="331" t="s">
        <v>389</v>
      </c>
      <c r="B57" s="331" t="s">
        <v>297</v>
      </c>
      <c r="C57" s="361"/>
      <c r="D57" s="365"/>
      <c r="E57" s="365"/>
      <c r="F57" s="365"/>
      <c r="G57" s="367"/>
      <c r="H57" s="363"/>
      <c r="I57" s="363"/>
      <c r="J57" s="363"/>
      <c r="K57" s="332">
        <v>166</v>
      </c>
      <c r="L57" s="332">
        <v>166</v>
      </c>
      <c r="M57" s="332">
        <v>162</v>
      </c>
      <c r="N57" s="332">
        <v>174</v>
      </c>
    </row>
    <row r="58" spans="1:14" s="364" customFormat="1" ht="15">
      <c r="A58" s="331" t="s">
        <v>390</v>
      </c>
      <c r="B58" s="331" t="s">
        <v>407</v>
      </c>
      <c r="C58" s="361"/>
      <c r="D58" s="365"/>
      <c r="E58" s="365"/>
      <c r="F58" s="365"/>
      <c r="G58" s="367"/>
      <c r="H58" s="363"/>
      <c r="I58" s="363"/>
      <c r="J58" s="363"/>
      <c r="K58" s="332" t="s">
        <v>408</v>
      </c>
      <c r="L58" s="332" t="s">
        <v>408</v>
      </c>
      <c r="M58" s="332" t="s">
        <v>408</v>
      </c>
      <c r="N58" s="332" t="s">
        <v>408</v>
      </c>
    </row>
    <row r="59" spans="1:14" s="364" customFormat="1" ht="15">
      <c r="A59" s="331" t="s">
        <v>391</v>
      </c>
      <c r="B59" s="331" t="s">
        <v>407</v>
      </c>
      <c r="C59" s="361"/>
      <c r="D59" s="361"/>
      <c r="E59" s="365"/>
      <c r="F59" s="365"/>
      <c r="G59" s="367"/>
      <c r="H59" s="363"/>
      <c r="I59" s="363"/>
      <c r="J59" s="363"/>
      <c r="K59" s="332" t="s">
        <v>408</v>
      </c>
      <c r="L59" s="332" t="s">
        <v>408</v>
      </c>
      <c r="M59" s="332" t="s">
        <v>408</v>
      </c>
      <c r="N59" s="332" t="s">
        <v>408</v>
      </c>
    </row>
    <row r="60" spans="1:14" s="364" customFormat="1" ht="15">
      <c r="A60" s="331" t="s">
        <v>392</v>
      </c>
      <c r="B60" s="331" t="s">
        <v>407</v>
      </c>
      <c r="C60" s="361"/>
      <c r="D60" s="361"/>
      <c r="E60" s="365"/>
      <c r="F60" s="365"/>
      <c r="G60" s="367"/>
      <c r="H60" s="363"/>
      <c r="I60" s="363"/>
      <c r="J60" s="363"/>
      <c r="K60" s="332" t="s">
        <v>408</v>
      </c>
      <c r="L60" s="332" t="s">
        <v>408</v>
      </c>
      <c r="M60" s="332" t="s">
        <v>408</v>
      </c>
      <c r="N60" s="332" t="s">
        <v>408</v>
      </c>
    </row>
    <row r="61" spans="1:14" s="364" customFormat="1" ht="15">
      <c r="A61" s="331" t="s">
        <v>393</v>
      </c>
      <c r="B61" s="331" t="s">
        <v>407</v>
      </c>
      <c r="C61" s="361"/>
      <c r="D61" s="361"/>
      <c r="E61" s="365"/>
      <c r="F61" s="365"/>
      <c r="G61" s="367"/>
      <c r="H61" s="363"/>
      <c r="I61" s="363"/>
      <c r="J61" s="363"/>
      <c r="K61" s="332" t="s">
        <v>408</v>
      </c>
      <c r="L61" s="332" t="s">
        <v>408</v>
      </c>
      <c r="M61" s="332" t="s">
        <v>408</v>
      </c>
      <c r="N61" s="332">
        <v>2000</v>
      </c>
    </row>
    <row r="62" spans="1:14" s="364" customFormat="1" ht="15">
      <c r="A62" s="331" t="s">
        <v>394</v>
      </c>
      <c r="B62" s="331" t="s">
        <v>407</v>
      </c>
      <c r="C62" s="361"/>
      <c r="D62" s="361"/>
      <c r="E62" s="365"/>
      <c r="F62" s="365"/>
      <c r="G62" s="367"/>
      <c r="H62" s="363"/>
      <c r="I62" s="363"/>
      <c r="J62" s="363"/>
      <c r="K62" s="332">
        <v>380</v>
      </c>
      <c r="L62" s="332">
        <v>380</v>
      </c>
      <c r="M62" s="332">
        <v>380</v>
      </c>
      <c r="N62" s="332">
        <v>380</v>
      </c>
    </row>
    <row r="63" spans="1:14" s="364" customFormat="1" ht="15">
      <c r="A63" s="331" t="s">
        <v>395</v>
      </c>
      <c r="B63" s="331" t="s">
        <v>297</v>
      </c>
      <c r="C63" s="361"/>
      <c r="D63" s="361"/>
      <c r="E63" s="361"/>
      <c r="F63" s="365"/>
      <c r="G63" s="367"/>
      <c r="H63" s="363"/>
      <c r="I63" s="363"/>
      <c r="J63" s="363"/>
      <c r="K63" s="332">
        <v>250</v>
      </c>
      <c r="L63" s="332">
        <v>250</v>
      </c>
      <c r="M63" s="332">
        <v>246</v>
      </c>
      <c r="N63" s="332">
        <v>325</v>
      </c>
    </row>
    <row r="64" spans="1:14" s="364" customFormat="1" ht="15">
      <c r="A64" s="331" t="s">
        <v>396</v>
      </c>
      <c r="B64" s="331" t="s">
        <v>407</v>
      </c>
      <c r="C64" s="361"/>
      <c r="D64" s="361"/>
      <c r="E64" s="361"/>
      <c r="F64" s="365"/>
      <c r="G64" s="367"/>
      <c r="H64" s="363"/>
      <c r="I64" s="363"/>
      <c r="J64" s="363"/>
      <c r="K64" s="332">
        <v>400</v>
      </c>
      <c r="L64" s="332">
        <v>400</v>
      </c>
      <c r="M64" s="332">
        <v>400</v>
      </c>
      <c r="N64" s="332">
        <v>400</v>
      </c>
    </row>
    <row r="65" spans="1:14" s="364" customFormat="1" ht="15">
      <c r="A65" s="331" t="s">
        <v>397</v>
      </c>
      <c r="B65" s="331" t="s">
        <v>297</v>
      </c>
      <c r="C65" s="361"/>
      <c r="D65" s="361"/>
      <c r="E65" s="361"/>
      <c r="F65" s="365"/>
      <c r="G65" s="367"/>
      <c r="H65" s="363"/>
      <c r="I65" s="363"/>
      <c r="J65" s="363"/>
      <c r="K65" s="332">
        <v>248</v>
      </c>
      <c r="L65" s="332">
        <v>248</v>
      </c>
      <c r="M65" s="332">
        <v>236</v>
      </c>
      <c r="N65" s="332">
        <v>320</v>
      </c>
    </row>
    <row r="66" spans="1:14" s="364" customFormat="1" ht="15">
      <c r="A66" s="331" t="s">
        <v>398</v>
      </c>
      <c r="B66" s="331" t="s">
        <v>407</v>
      </c>
      <c r="C66" s="361"/>
      <c r="D66" s="361"/>
      <c r="E66" s="361"/>
      <c r="F66" s="365"/>
      <c r="G66" s="367"/>
      <c r="H66" s="363"/>
      <c r="I66" s="363"/>
      <c r="J66" s="363"/>
      <c r="K66" s="332">
        <v>385</v>
      </c>
      <c r="L66" s="332">
        <v>385</v>
      </c>
      <c r="M66" s="332">
        <v>340</v>
      </c>
      <c r="N66" s="332">
        <v>340</v>
      </c>
    </row>
    <row r="67" spans="1:14" s="364" customFormat="1" ht="15">
      <c r="A67" s="331" t="s">
        <v>399</v>
      </c>
      <c r="B67" s="331" t="s">
        <v>297</v>
      </c>
      <c r="C67" s="361"/>
      <c r="D67" s="361"/>
      <c r="E67" s="361"/>
      <c r="F67" s="365"/>
      <c r="G67" s="367"/>
      <c r="H67" s="363"/>
      <c r="I67" s="363"/>
      <c r="J67" s="363"/>
      <c r="K67" s="332">
        <v>187</v>
      </c>
      <c r="L67" s="332">
        <v>187</v>
      </c>
      <c r="M67" s="332">
        <v>185</v>
      </c>
      <c r="N67" s="332">
        <v>241</v>
      </c>
    </row>
    <row r="68" spans="1:14" s="364" customFormat="1" ht="15">
      <c r="A68" s="331" t="s">
        <v>422</v>
      </c>
      <c r="B68" s="339" t="s">
        <v>407</v>
      </c>
      <c r="C68" s="361"/>
      <c r="D68" s="361"/>
      <c r="E68" s="361"/>
      <c r="F68" s="365"/>
      <c r="G68" s="367"/>
      <c r="H68" s="363"/>
      <c r="I68" s="363"/>
      <c r="J68" s="363"/>
      <c r="K68" s="332" t="s">
        <v>408</v>
      </c>
      <c r="L68" s="332" t="s">
        <v>408</v>
      </c>
      <c r="M68" s="332" t="s">
        <v>408</v>
      </c>
      <c r="N68" s="332" t="s">
        <v>408</v>
      </c>
    </row>
    <row r="69" spans="1:14" s="364" customFormat="1" ht="15">
      <c r="A69" s="331" t="s">
        <v>421</v>
      </c>
      <c r="B69" s="339" t="s">
        <v>297</v>
      </c>
      <c r="C69" s="361"/>
      <c r="D69" s="361"/>
      <c r="E69" s="365"/>
      <c r="F69" s="365"/>
      <c r="G69" s="367"/>
      <c r="H69" s="363"/>
      <c r="I69" s="363"/>
      <c r="J69" s="363"/>
      <c r="K69" s="332">
        <v>189</v>
      </c>
      <c r="L69" s="332">
        <v>189</v>
      </c>
      <c r="M69" s="332">
        <v>185</v>
      </c>
      <c r="N69" s="332">
        <v>241</v>
      </c>
    </row>
    <row r="70" spans="1:14" s="364" customFormat="1" ht="15">
      <c r="A70" s="331" t="s">
        <v>400</v>
      </c>
      <c r="B70" s="331" t="s">
        <v>407</v>
      </c>
      <c r="C70" s="361"/>
      <c r="D70" s="361"/>
      <c r="E70" s="365"/>
      <c r="F70" s="365"/>
      <c r="G70" s="367"/>
      <c r="H70" s="363"/>
      <c r="I70" s="363"/>
      <c r="J70" s="363"/>
      <c r="K70" s="332">
        <v>340</v>
      </c>
      <c r="L70" s="332">
        <v>340</v>
      </c>
      <c r="M70" s="332">
        <v>340</v>
      </c>
      <c r="N70" s="332">
        <v>340</v>
      </c>
    </row>
    <row r="71" spans="1:14" s="364" customFormat="1" ht="15">
      <c r="A71" s="331" t="s">
        <v>401</v>
      </c>
      <c r="B71" s="331" t="s">
        <v>297</v>
      </c>
      <c r="C71" s="361"/>
      <c r="D71" s="361"/>
      <c r="E71" s="365"/>
      <c r="F71" s="365"/>
      <c r="G71" s="367"/>
      <c r="H71" s="363"/>
      <c r="I71" s="363"/>
      <c r="J71" s="363"/>
      <c r="K71" s="332">
        <v>250</v>
      </c>
      <c r="L71" s="332">
        <v>250</v>
      </c>
      <c r="M71" s="332">
        <v>240</v>
      </c>
      <c r="N71" s="332">
        <v>320</v>
      </c>
    </row>
    <row r="72" spans="1:14" s="364" customFormat="1" ht="15">
      <c r="A72" s="331" t="s">
        <v>402</v>
      </c>
      <c r="B72" s="331" t="s">
        <v>407</v>
      </c>
      <c r="C72" s="361"/>
      <c r="D72" s="361"/>
      <c r="E72" s="361"/>
      <c r="F72" s="361"/>
      <c r="G72" s="362"/>
      <c r="H72" s="363"/>
      <c r="I72" s="363"/>
      <c r="J72" s="363"/>
      <c r="K72" s="332">
        <v>380</v>
      </c>
      <c r="L72" s="332">
        <v>380</v>
      </c>
      <c r="M72" s="332">
        <v>380</v>
      </c>
      <c r="N72" s="332">
        <v>380</v>
      </c>
    </row>
    <row r="73" spans="1:14" s="364" customFormat="1" ht="15">
      <c r="A73" s="331" t="s">
        <v>403</v>
      </c>
      <c r="B73" s="331" t="s">
        <v>297</v>
      </c>
      <c r="C73" s="361"/>
      <c r="D73" s="361"/>
      <c r="E73" s="365"/>
      <c r="F73" s="365"/>
      <c r="G73" s="367"/>
      <c r="H73" s="363"/>
      <c r="I73" s="363"/>
      <c r="J73" s="363"/>
      <c r="K73" s="332">
        <v>185</v>
      </c>
      <c r="L73" s="332">
        <v>185</v>
      </c>
      <c r="M73" s="332">
        <v>179</v>
      </c>
      <c r="N73" s="332">
        <v>205</v>
      </c>
    </row>
    <row r="74" spans="1:14" s="364" customFormat="1" ht="15">
      <c r="A74" s="331" t="s">
        <v>404</v>
      </c>
      <c r="B74" s="331" t="s">
        <v>407</v>
      </c>
      <c r="C74" s="361"/>
      <c r="D74" s="361"/>
      <c r="E74" s="361"/>
      <c r="F74" s="361"/>
      <c r="G74" s="362"/>
      <c r="H74" s="363"/>
      <c r="I74" s="363"/>
      <c r="J74" s="363"/>
      <c r="K74" s="332">
        <v>325</v>
      </c>
      <c r="L74" s="332">
        <v>325</v>
      </c>
      <c r="M74" s="332">
        <v>298</v>
      </c>
      <c r="N74" s="332">
        <v>298</v>
      </c>
    </row>
    <row r="75" spans="1:14" s="364" customFormat="1" ht="15">
      <c r="A75" s="331" t="s">
        <v>405</v>
      </c>
      <c r="B75" s="331" t="s">
        <v>297</v>
      </c>
      <c r="C75" s="361"/>
      <c r="D75" s="361"/>
      <c r="E75" s="361"/>
      <c r="F75" s="361"/>
      <c r="G75" s="362"/>
      <c r="H75" s="363"/>
      <c r="I75" s="363"/>
      <c r="J75" s="363"/>
      <c r="K75" s="332">
        <v>192</v>
      </c>
      <c r="L75" s="332">
        <v>192</v>
      </c>
      <c r="M75" s="332">
        <v>186</v>
      </c>
      <c r="N75" s="332">
        <v>212</v>
      </c>
    </row>
    <row r="76" spans="1:14" s="364" customFormat="1" ht="15">
      <c r="A76" s="331" t="s">
        <v>406</v>
      </c>
      <c r="B76" s="331" t="s">
        <v>407</v>
      </c>
      <c r="C76" s="361"/>
      <c r="D76" s="361"/>
      <c r="E76" s="361"/>
      <c r="F76" s="361"/>
      <c r="G76" s="362"/>
      <c r="H76" s="363"/>
      <c r="I76" s="363"/>
      <c r="J76" s="363"/>
      <c r="K76" s="332">
        <v>645</v>
      </c>
      <c r="L76" s="332">
        <v>645</v>
      </c>
      <c r="M76" s="332">
        <v>640</v>
      </c>
      <c r="N76" s="332">
        <v>640</v>
      </c>
    </row>
    <row r="77" spans="1:14">
      <c r="A77" s="191"/>
      <c r="B77" s="187"/>
      <c r="C77" s="188"/>
      <c r="D77" s="192"/>
      <c r="E77" s="192"/>
      <c r="F77" s="188"/>
      <c r="G77" s="189"/>
      <c r="H77" s="190"/>
      <c r="I77" s="190"/>
      <c r="J77" s="190"/>
      <c r="K77" s="190"/>
      <c r="L77" s="190"/>
      <c r="M77" s="190"/>
      <c r="N77" s="371"/>
    </row>
    <row r="78" spans="1:14">
      <c r="A78" s="191"/>
      <c r="B78" s="187"/>
      <c r="C78" s="188"/>
      <c r="D78" s="188"/>
      <c r="E78" s="188"/>
      <c r="F78" s="188"/>
      <c r="G78" s="189"/>
      <c r="H78" s="190"/>
      <c r="I78" s="190"/>
      <c r="J78" s="190"/>
      <c r="K78" s="190"/>
      <c r="L78" s="190"/>
      <c r="M78" s="190"/>
      <c r="N78" s="370"/>
    </row>
    <row r="79" spans="1:14">
      <c r="A79" s="191"/>
      <c r="B79" s="194"/>
      <c r="C79" s="188"/>
      <c r="D79" s="188"/>
      <c r="E79" s="188"/>
      <c r="F79" s="188"/>
      <c r="G79" s="189"/>
      <c r="H79" s="190"/>
      <c r="I79" s="190"/>
      <c r="J79" s="190"/>
      <c r="K79" s="190"/>
      <c r="L79" s="190"/>
      <c r="M79" s="190"/>
      <c r="N79" s="370"/>
    </row>
    <row r="80" spans="1:14">
      <c r="A80" s="191"/>
      <c r="B80" s="194"/>
      <c r="C80" s="188"/>
      <c r="D80" s="188"/>
      <c r="E80" s="188"/>
      <c r="F80" s="188"/>
      <c r="G80" s="189"/>
      <c r="H80" s="190"/>
      <c r="I80" s="190"/>
      <c r="J80" s="190"/>
      <c r="K80" s="190"/>
      <c r="L80" s="190"/>
      <c r="M80" s="190"/>
      <c r="N80" s="370"/>
    </row>
    <row r="81" spans="1:14">
      <c r="A81" s="191"/>
      <c r="B81" s="194"/>
      <c r="C81" s="188"/>
      <c r="D81" s="188"/>
      <c r="E81" s="188"/>
      <c r="F81" s="188"/>
      <c r="G81" s="189"/>
      <c r="H81" s="190"/>
      <c r="I81" s="190"/>
      <c r="J81" s="190"/>
      <c r="K81" s="190"/>
      <c r="L81" s="190"/>
      <c r="M81" s="190"/>
      <c r="N81" s="370"/>
    </row>
    <row r="82" spans="1:14">
      <c r="A82" s="191"/>
      <c r="B82" s="194"/>
      <c r="C82" s="188"/>
      <c r="D82" s="188"/>
      <c r="E82" s="188"/>
      <c r="F82" s="188"/>
      <c r="G82" s="189"/>
      <c r="H82" s="190"/>
      <c r="I82" s="190"/>
      <c r="J82" s="190"/>
      <c r="K82" s="190"/>
      <c r="L82" s="190"/>
      <c r="M82" s="190"/>
      <c r="N82" s="370"/>
    </row>
    <row r="83" spans="1:14">
      <c r="A83" s="191"/>
      <c r="B83" s="194"/>
      <c r="C83" s="188"/>
      <c r="D83" s="188"/>
      <c r="E83" s="188"/>
      <c r="F83" s="188"/>
      <c r="G83" s="189"/>
      <c r="H83" s="190"/>
      <c r="I83" s="190"/>
      <c r="J83" s="190"/>
      <c r="K83" s="190"/>
      <c r="L83" s="190"/>
      <c r="M83" s="190"/>
      <c r="N83" s="370"/>
    </row>
    <row r="84" spans="1:14">
      <c r="A84" s="191"/>
      <c r="B84" s="194"/>
      <c r="C84" s="188"/>
      <c r="D84" s="188"/>
      <c r="E84" s="188"/>
      <c r="F84" s="188"/>
      <c r="G84" s="189"/>
      <c r="H84" s="190"/>
      <c r="I84" s="190"/>
      <c r="J84" s="190"/>
      <c r="K84" s="190"/>
      <c r="L84" s="190"/>
      <c r="M84" s="190"/>
      <c r="N84" s="370"/>
    </row>
    <row r="85" spans="1:14">
      <c r="A85" s="191"/>
      <c r="B85" s="194"/>
      <c r="C85" s="188"/>
      <c r="D85" s="188"/>
      <c r="E85" s="188"/>
      <c r="F85" s="188"/>
      <c r="G85" s="189"/>
      <c r="H85" s="190"/>
      <c r="I85" s="190"/>
      <c r="J85" s="190"/>
      <c r="K85" s="190"/>
      <c r="L85" s="190"/>
      <c r="M85" s="190"/>
      <c r="N85" s="370"/>
    </row>
    <row r="86" spans="1:14">
      <c r="A86" s="191"/>
      <c r="B86" s="194"/>
      <c r="C86" s="188"/>
      <c r="D86" s="188"/>
      <c r="E86" s="188"/>
      <c r="F86" s="188"/>
      <c r="G86" s="189"/>
      <c r="H86" s="190"/>
      <c r="I86" s="190"/>
      <c r="J86" s="190"/>
      <c r="K86" s="190"/>
      <c r="L86" s="190"/>
      <c r="M86" s="190"/>
      <c r="N86" s="370"/>
    </row>
    <row r="87" spans="1:14">
      <c r="A87" s="191"/>
      <c r="B87" s="194"/>
      <c r="C87" s="188"/>
      <c r="D87" s="188"/>
      <c r="E87" s="188"/>
      <c r="F87" s="188"/>
      <c r="G87" s="189"/>
      <c r="H87" s="190"/>
      <c r="I87" s="190"/>
      <c r="J87" s="190"/>
      <c r="K87" s="190"/>
      <c r="L87" s="190"/>
      <c r="M87" s="190"/>
      <c r="N87" s="370"/>
    </row>
    <row r="88" spans="1:14">
      <c r="A88" s="191"/>
      <c r="B88" s="194"/>
      <c r="C88" s="188"/>
      <c r="D88" s="188"/>
      <c r="E88" s="188"/>
      <c r="F88" s="188"/>
      <c r="G88" s="189"/>
      <c r="H88" s="190"/>
      <c r="I88" s="190"/>
      <c r="J88" s="190"/>
      <c r="K88" s="190"/>
      <c r="L88" s="190"/>
      <c r="M88" s="190"/>
      <c r="N88" s="370"/>
    </row>
    <row r="89" spans="1:14">
      <c r="A89" s="191"/>
      <c r="B89" s="194"/>
      <c r="C89" s="188"/>
      <c r="D89" s="188"/>
      <c r="E89" s="188"/>
      <c r="F89" s="188"/>
      <c r="G89" s="189"/>
      <c r="H89" s="190"/>
      <c r="I89" s="190"/>
      <c r="J89" s="190"/>
      <c r="K89" s="190"/>
      <c r="L89" s="190"/>
      <c r="M89" s="190"/>
      <c r="N89" s="370"/>
    </row>
    <row r="90" spans="1:14">
      <c r="A90" s="191"/>
      <c r="B90" s="194"/>
      <c r="C90" s="188"/>
      <c r="D90" s="188"/>
      <c r="E90" s="188"/>
      <c r="F90" s="188"/>
      <c r="G90" s="189"/>
      <c r="H90" s="190"/>
      <c r="I90" s="190"/>
      <c r="J90" s="190"/>
      <c r="K90" s="190"/>
      <c r="L90" s="190"/>
      <c r="M90" s="190"/>
      <c r="N90" s="370"/>
    </row>
    <row r="91" spans="1:14">
      <c r="A91" s="195"/>
      <c r="B91" s="187"/>
      <c r="C91" s="188"/>
      <c r="D91" s="188"/>
      <c r="E91" s="188"/>
      <c r="F91" s="188"/>
      <c r="G91" s="189"/>
      <c r="H91" s="190"/>
      <c r="I91" s="190"/>
      <c r="J91" s="190"/>
      <c r="K91" s="190"/>
      <c r="L91" s="190"/>
      <c r="M91" s="190"/>
      <c r="N91" s="370"/>
    </row>
    <row r="92" spans="1:14">
      <c r="A92" s="191"/>
      <c r="B92" s="194"/>
      <c r="C92" s="188"/>
      <c r="D92" s="188"/>
      <c r="E92" s="188"/>
      <c r="F92" s="188"/>
      <c r="G92" s="189"/>
      <c r="H92" s="190"/>
      <c r="I92" s="190"/>
      <c r="J92" s="190"/>
      <c r="K92" s="190"/>
      <c r="L92" s="190"/>
      <c r="M92" s="190"/>
      <c r="N92" s="370"/>
    </row>
    <row r="93" spans="1:14">
      <c r="A93" s="191"/>
      <c r="B93" s="194"/>
      <c r="C93" s="188"/>
      <c r="D93" s="188"/>
      <c r="E93" s="188"/>
      <c r="F93" s="188"/>
      <c r="G93" s="189"/>
      <c r="H93" s="190"/>
      <c r="I93" s="190"/>
      <c r="J93" s="190"/>
      <c r="K93" s="190"/>
      <c r="L93" s="190"/>
      <c r="M93" s="190"/>
      <c r="N93" s="370"/>
    </row>
    <row r="94" spans="1:14">
      <c r="A94" s="191"/>
      <c r="B94" s="194"/>
      <c r="C94" s="188"/>
      <c r="D94" s="188"/>
      <c r="E94" s="188"/>
      <c r="F94" s="188"/>
      <c r="G94" s="189"/>
      <c r="H94" s="190"/>
      <c r="I94" s="190"/>
      <c r="J94" s="190"/>
      <c r="K94" s="190"/>
      <c r="L94" s="190"/>
      <c r="M94" s="190"/>
      <c r="N94" s="370"/>
    </row>
    <row r="95" spans="1:14">
      <c r="A95" s="202"/>
      <c r="B95" s="187"/>
      <c r="C95" s="188"/>
      <c r="D95" s="188"/>
      <c r="E95" s="188"/>
      <c r="F95" s="188"/>
      <c r="G95" s="189"/>
      <c r="H95" s="190"/>
      <c r="I95" s="190"/>
      <c r="J95" s="190"/>
      <c r="K95" s="190"/>
      <c r="L95" s="190"/>
      <c r="M95" s="190"/>
      <c r="N95" s="370"/>
    </row>
    <row r="96" spans="1:14">
      <c r="A96" s="191"/>
      <c r="B96" s="187"/>
      <c r="C96" s="188"/>
      <c r="D96" s="188"/>
      <c r="E96" s="188"/>
      <c r="F96" s="188"/>
      <c r="G96" s="189"/>
      <c r="H96" s="190"/>
      <c r="I96" s="190"/>
      <c r="J96" s="190"/>
      <c r="K96" s="190"/>
      <c r="L96" s="190"/>
      <c r="M96" s="190"/>
      <c r="N96" s="370"/>
    </row>
    <row r="97" spans="1:14">
      <c r="A97" s="191"/>
      <c r="B97" s="187"/>
      <c r="C97" s="188"/>
      <c r="D97" s="188"/>
      <c r="E97" s="188"/>
      <c r="F97" s="188"/>
      <c r="G97" s="189"/>
      <c r="H97" s="190"/>
      <c r="I97" s="190"/>
      <c r="J97" s="190"/>
      <c r="K97" s="190"/>
      <c r="L97" s="190"/>
      <c r="M97" s="190"/>
      <c r="N97" s="370"/>
    </row>
    <row r="98" spans="1:14">
      <c r="A98" s="191"/>
      <c r="B98" s="187"/>
      <c r="C98" s="188"/>
      <c r="D98" s="188"/>
      <c r="E98" s="188"/>
      <c r="F98" s="188"/>
      <c r="G98" s="189"/>
      <c r="H98" s="196"/>
      <c r="I98" s="196"/>
      <c r="J98" s="196"/>
      <c r="K98" s="196"/>
      <c r="L98" s="196"/>
      <c r="M98" s="196"/>
      <c r="N98" s="370"/>
    </row>
    <row r="99" spans="1:14">
      <c r="A99" s="191"/>
      <c r="B99" s="187"/>
      <c r="C99" s="188"/>
      <c r="D99" s="188"/>
      <c r="E99" s="188"/>
      <c r="F99" s="188"/>
      <c r="G99" s="189"/>
      <c r="H99" s="196"/>
      <c r="I99" s="196"/>
      <c r="J99" s="196"/>
      <c r="K99" s="196"/>
      <c r="L99" s="196"/>
      <c r="M99" s="196"/>
      <c r="N99" s="370"/>
    </row>
    <row r="100" spans="1:14">
      <c r="A100" s="191"/>
      <c r="B100" s="187"/>
      <c r="C100" s="188"/>
      <c r="D100" s="188"/>
      <c r="E100" s="188"/>
      <c r="F100" s="192"/>
      <c r="G100" s="193"/>
      <c r="H100" s="196"/>
      <c r="I100" s="196"/>
      <c r="J100" s="196"/>
      <c r="K100" s="196"/>
      <c r="L100" s="196"/>
      <c r="M100" s="196"/>
      <c r="N100" s="370"/>
    </row>
    <row r="101" spans="1:14">
      <c r="H101" s="197"/>
      <c r="I101" s="197"/>
    </row>
  </sheetData>
  <dataConsolidate>
    <dataRefs count="1">
      <dataRef ref="H16" sheet="COMMODITY CALCULATOR"/>
    </dataRefs>
  </dataConsolidate>
  <mergeCells count="1">
    <mergeCell ref="C3:L3"/>
  </mergeCells>
  <phoneticPr fontId="0" type="noConversion"/>
  <pageMargins left="0.25" right="0.25" top="0.75" bottom="0.75" header="0.3" footer="0.3"/>
  <pageSetup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189"/>
  <sheetViews>
    <sheetView zoomScaleNormal="100" workbookViewId="0">
      <pane ySplit="2" topLeftCell="A36" activePane="bottomLeft" state="frozenSplit"/>
      <selection pane="bottomLeft" activeCell="E69" sqref="E69"/>
    </sheetView>
  </sheetViews>
  <sheetFormatPr defaultColWidth="9.140625" defaultRowHeight="12.75"/>
  <cols>
    <col min="1" max="1" width="23.42578125" style="167" bestFit="1" customWidth="1"/>
    <col min="2" max="2" width="22.85546875" style="167" customWidth="1"/>
    <col min="3" max="3" width="12.42578125" style="167" customWidth="1"/>
    <col min="4" max="4" width="9" style="169" customWidth="1"/>
    <col min="5" max="16384" width="9.140625" style="167"/>
  </cols>
  <sheetData>
    <row r="2" spans="1:5" ht="15">
      <c r="A2" s="165" t="s">
        <v>45</v>
      </c>
      <c r="B2" s="165" t="s">
        <v>46</v>
      </c>
      <c r="C2" s="166" t="s">
        <v>407</v>
      </c>
      <c r="D2" s="372" t="s">
        <v>419</v>
      </c>
      <c r="E2" s="162" t="s">
        <v>420</v>
      </c>
    </row>
    <row r="3" spans="1:5" s="177" customFormat="1">
      <c r="A3" s="176" t="s">
        <v>53</v>
      </c>
      <c r="B3" s="175" t="s">
        <v>54</v>
      </c>
      <c r="C3" s="340">
        <v>180.27</v>
      </c>
      <c r="D3" s="341">
        <v>155</v>
      </c>
      <c r="E3" s="340">
        <v>145</v>
      </c>
    </row>
    <row r="4" spans="1:5">
      <c r="A4" s="168" t="s">
        <v>55</v>
      </c>
      <c r="B4" s="162" t="s">
        <v>56</v>
      </c>
      <c r="C4" s="342">
        <v>0</v>
      </c>
      <c r="D4" s="343">
        <v>170</v>
      </c>
      <c r="E4" s="344">
        <v>160</v>
      </c>
    </row>
    <row r="5" spans="1:5" s="180" customFormat="1">
      <c r="A5" s="178" t="s">
        <v>48</v>
      </c>
      <c r="B5" s="179" t="s">
        <v>57</v>
      </c>
      <c r="C5" s="345">
        <v>157.35</v>
      </c>
      <c r="D5" s="346">
        <v>175</v>
      </c>
      <c r="E5" s="347">
        <v>165</v>
      </c>
    </row>
    <row r="6" spans="1:5">
      <c r="A6" s="168" t="s">
        <v>55</v>
      </c>
      <c r="B6" s="162" t="s">
        <v>58</v>
      </c>
      <c r="C6" s="342">
        <v>0</v>
      </c>
      <c r="D6" s="343">
        <v>170</v>
      </c>
      <c r="E6" s="344">
        <v>160</v>
      </c>
    </row>
    <row r="7" spans="1:5" s="182" customFormat="1">
      <c r="A7" s="181" t="s">
        <v>50</v>
      </c>
      <c r="B7" s="181" t="s">
        <v>342</v>
      </c>
      <c r="C7" s="358">
        <v>269.66000000000003</v>
      </c>
      <c r="D7" s="349">
        <v>160</v>
      </c>
      <c r="E7" s="359">
        <v>150</v>
      </c>
    </row>
    <row r="8" spans="1:5">
      <c r="A8" s="168" t="s">
        <v>55</v>
      </c>
      <c r="B8" s="162" t="s">
        <v>59</v>
      </c>
      <c r="C8" s="342">
        <v>0</v>
      </c>
      <c r="D8" s="343">
        <v>170</v>
      </c>
      <c r="E8" s="344">
        <v>160</v>
      </c>
    </row>
    <row r="9" spans="1:5">
      <c r="A9" s="168" t="s">
        <v>55</v>
      </c>
      <c r="B9" s="162" t="s">
        <v>60</v>
      </c>
      <c r="C9" s="342">
        <v>0</v>
      </c>
      <c r="D9" s="343">
        <v>170</v>
      </c>
      <c r="E9" s="344">
        <v>160</v>
      </c>
    </row>
    <row r="10" spans="1:5">
      <c r="A10" s="168" t="s">
        <v>55</v>
      </c>
      <c r="B10" s="162" t="s">
        <v>61</v>
      </c>
      <c r="C10" s="342">
        <v>0</v>
      </c>
      <c r="D10" s="343">
        <v>170</v>
      </c>
      <c r="E10" s="344">
        <v>160</v>
      </c>
    </row>
    <row r="11" spans="1:5">
      <c r="A11" s="168" t="s">
        <v>55</v>
      </c>
      <c r="B11" s="162" t="s">
        <v>62</v>
      </c>
      <c r="C11" s="342">
        <v>0</v>
      </c>
      <c r="D11" s="343">
        <v>170</v>
      </c>
      <c r="E11" s="344">
        <v>160</v>
      </c>
    </row>
    <row r="12" spans="1:5">
      <c r="A12" s="168" t="s">
        <v>55</v>
      </c>
      <c r="B12" s="162" t="s">
        <v>63</v>
      </c>
      <c r="C12" s="342">
        <v>0</v>
      </c>
      <c r="D12" s="343">
        <v>170</v>
      </c>
      <c r="E12" s="344">
        <v>160</v>
      </c>
    </row>
    <row r="13" spans="1:5">
      <c r="A13" s="168" t="s">
        <v>55</v>
      </c>
      <c r="B13" s="162" t="s">
        <v>64</v>
      </c>
      <c r="C13" s="342">
        <v>0</v>
      </c>
      <c r="D13" s="343">
        <v>170</v>
      </c>
      <c r="E13" s="344">
        <v>160</v>
      </c>
    </row>
    <row r="14" spans="1:5">
      <c r="A14" s="168" t="s">
        <v>55</v>
      </c>
      <c r="B14" s="162" t="s">
        <v>65</v>
      </c>
      <c r="C14" s="342">
        <v>0</v>
      </c>
      <c r="D14" s="343">
        <v>170</v>
      </c>
      <c r="E14" s="344">
        <v>160</v>
      </c>
    </row>
    <row r="15" spans="1:5">
      <c r="A15" s="168" t="s">
        <v>55</v>
      </c>
      <c r="B15" s="162" t="s">
        <v>66</v>
      </c>
      <c r="C15" s="342">
        <v>0</v>
      </c>
      <c r="D15" s="343">
        <v>170</v>
      </c>
      <c r="E15" s="344">
        <v>160</v>
      </c>
    </row>
    <row r="16" spans="1:5" s="177" customFormat="1">
      <c r="A16" s="176" t="s">
        <v>53</v>
      </c>
      <c r="B16" s="176" t="s">
        <v>67</v>
      </c>
      <c r="C16" s="340">
        <v>180.27</v>
      </c>
      <c r="D16" s="341">
        <v>155</v>
      </c>
      <c r="E16" s="340">
        <v>145</v>
      </c>
    </row>
    <row r="17" spans="1:5">
      <c r="A17" s="168" t="s">
        <v>55</v>
      </c>
      <c r="B17" s="162" t="s">
        <v>68</v>
      </c>
      <c r="C17" s="342">
        <v>0</v>
      </c>
      <c r="D17" s="343">
        <v>170</v>
      </c>
      <c r="E17" s="344">
        <v>160</v>
      </c>
    </row>
    <row r="18" spans="1:5">
      <c r="A18" s="168" t="s">
        <v>55</v>
      </c>
      <c r="B18" s="162" t="s">
        <v>69</v>
      </c>
      <c r="C18" s="342">
        <v>0</v>
      </c>
      <c r="D18" s="343">
        <v>170</v>
      </c>
      <c r="E18" s="344">
        <v>160</v>
      </c>
    </row>
    <row r="19" spans="1:5">
      <c r="A19" s="168" t="s">
        <v>55</v>
      </c>
      <c r="B19" s="162" t="s">
        <v>70</v>
      </c>
      <c r="C19" s="342">
        <v>0</v>
      </c>
      <c r="D19" s="343">
        <v>170</v>
      </c>
      <c r="E19" s="344">
        <v>160</v>
      </c>
    </row>
    <row r="20" spans="1:5">
      <c r="A20" s="168" t="s">
        <v>55</v>
      </c>
      <c r="B20" s="162" t="s">
        <v>71</v>
      </c>
      <c r="C20" s="342">
        <v>0</v>
      </c>
      <c r="D20" s="343">
        <v>170</v>
      </c>
      <c r="E20" s="344">
        <v>160</v>
      </c>
    </row>
    <row r="21" spans="1:5" s="180" customFormat="1">
      <c r="A21" s="178" t="s">
        <v>48</v>
      </c>
      <c r="B21" s="179" t="s">
        <v>72</v>
      </c>
      <c r="C21" s="345">
        <v>157.35</v>
      </c>
      <c r="D21" s="346">
        <v>175</v>
      </c>
      <c r="E21" s="360">
        <v>165</v>
      </c>
    </row>
    <row r="22" spans="1:5">
      <c r="A22" s="168" t="s">
        <v>55</v>
      </c>
      <c r="B22" s="162" t="s">
        <v>73</v>
      </c>
      <c r="C22" s="342">
        <v>0</v>
      </c>
      <c r="D22" s="343">
        <v>170</v>
      </c>
      <c r="E22" s="344">
        <v>160</v>
      </c>
    </row>
    <row r="23" spans="1:5">
      <c r="A23" s="168" t="s">
        <v>55</v>
      </c>
      <c r="B23" s="162" t="s">
        <v>74</v>
      </c>
      <c r="C23" s="342">
        <v>0</v>
      </c>
      <c r="D23" s="343">
        <v>170</v>
      </c>
      <c r="E23" s="344">
        <v>160</v>
      </c>
    </row>
    <row r="24" spans="1:5">
      <c r="A24" s="168" t="s">
        <v>55</v>
      </c>
      <c r="B24" s="162" t="s">
        <v>75</v>
      </c>
      <c r="C24" s="342">
        <v>0</v>
      </c>
      <c r="D24" s="343">
        <v>170</v>
      </c>
      <c r="E24" s="344">
        <v>160</v>
      </c>
    </row>
    <row r="25" spans="1:5" s="182" customFormat="1">
      <c r="A25" s="181" t="s">
        <v>50</v>
      </c>
      <c r="B25" s="181" t="s">
        <v>76</v>
      </c>
      <c r="C25" s="358">
        <v>269.66000000000003</v>
      </c>
      <c r="D25" s="349">
        <v>160</v>
      </c>
      <c r="E25" s="359">
        <v>150</v>
      </c>
    </row>
    <row r="26" spans="1:5">
      <c r="A26" s="168" t="s">
        <v>55</v>
      </c>
      <c r="B26" s="162" t="s">
        <v>77</v>
      </c>
      <c r="C26" s="342">
        <v>0</v>
      </c>
      <c r="D26" s="343">
        <v>170</v>
      </c>
      <c r="E26" s="344">
        <v>160</v>
      </c>
    </row>
    <row r="27" spans="1:5">
      <c r="A27" s="168" t="s">
        <v>55</v>
      </c>
      <c r="B27" s="162" t="s">
        <v>78</v>
      </c>
      <c r="C27" s="342">
        <v>0</v>
      </c>
      <c r="D27" s="343">
        <v>170</v>
      </c>
      <c r="E27" s="344">
        <v>160</v>
      </c>
    </row>
    <row r="28" spans="1:5">
      <c r="A28" s="168" t="s">
        <v>55</v>
      </c>
      <c r="B28" s="162" t="s">
        <v>79</v>
      </c>
      <c r="C28" s="342">
        <v>0</v>
      </c>
      <c r="D28" s="343">
        <v>170</v>
      </c>
      <c r="E28" s="344">
        <v>160</v>
      </c>
    </row>
    <row r="29" spans="1:5" s="180" customFormat="1">
      <c r="A29" s="178" t="s">
        <v>48</v>
      </c>
      <c r="B29" s="179" t="s">
        <v>80</v>
      </c>
      <c r="C29" s="345">
        <v>157.35</v>
      </c>
      <c r="D29" s="346">
        <v>175</v>
      </c>
      <c r="E29" s="347">
        <v>165</v>
      </c>
    </row>
    <row r="30" spans="1:5" s="182" customFormat="1">
      <c r="A30" s="181" t="s">
        <v>50</v>
      </c>
      <c r="B30" s="181" t="s">
        <v>81</v>
      </c>
      <c r="C30" s="348">
        <v>269.66000000000003</v>
      </c>
      <c r="D30" s="349">
        <v>160</v>
      </c>
      <c r="E30" s="348">
        <v>150</v>
      </c>
    </row>
    <row r="31" spans="1:5">
      <c r="A31" s="168" t="s">
        <v>55</v>
      </c>
      <c r="B31" s="162" t="s">
        <v>82</v>
      </c>
      <c r="C31" s="342">
        <v>0</v>
      </c>
      <c r="D31" s="343">
        <v>170</v>
      </c>
      <c r="E31" s="344">
        <v>160</v>
      </c>
    </row>
    <row r="32" spans="1:5" s="180" customFormat="1">
      <c r="A32" s="178" t="s">
        <v>48</v>
      </c>
      <c r="B32" s="179" t="s">
        <v>83</v>
      </c>
      <c r="C32" s="345">
        <v>157.35</v>
      </c>
      <c r="D32" s="346">
        <v>175</v>
      </c>
      <c r="E32" s="347">
        <v>165</v>
      </c>
    </row>
    <row r="33" spans="1:5">
      <c r="A33" s="168" t="s">
        <v>55</v>
      </c>
      <c r="B33" s="162" t="s">
        <v>84</v>
      </c>
      <c r="C33" s="342">
        <v>0</v>
      </c>
      <c r="D33" s="343">
        <v>170</v>
      </c>
      <c r="E33" s="344">
        <v>160</v>
      </c>
    </row>
    <row r="34" spans="1:5" s="180" customFormat="1">
      <c r="A34" s="178" t="s">
        <v>48</v>
      </c>
      <c r="B34" s="179" t="s">
        <v>85</v>
      </c>
      <c r="C34" s="345">
        <v>157.35</v>
      </c>
      <c r="D34" s="346">
        <v>175</v>
      </c>
      <c r="E34" s="347">
        <v>165</v>
      </c>
    </row>
    <row r="35" spans="1:5" s="180" customFormat="1">
      <c r="A35" s="178" t="s">
        <v>48</v>
      </c>
      <c r="B35" s="179" t="s">
        <v>86</v>
      </c>
      <c r="C35" s="345">
        <v>157.35</v>
      </c>
      <c r="D35" s="346">
        <v>175</v>
      </c>
      <c r="E35" s="347">
        <v>165</v>
      </c>
    </row>
    <row r="36" spans="1:5">
      <c r="A36" s="168" t="s">
        <v>55</v>
      </c>
      <c r="B36" s="162" t="s">
        <v>87</v>
      </c>
      <c r="C36" s="342">
        <v>0</v>
      </c>
      <c r="D36" s="343">
        <v>170</v>
      </c>
      <c r="E36" s="344">
        <v>160</v>
      </c>
    </row>
    <row r="37" spans="1:5" s="174" customFormat="1">
      <c r="A37" s="329" t="s">
        <v>106</v>
      </c>
      <c r="B37" s="173" t="s">
        <v>88</v>
      </c>
      <c r="C37" s="350">
        <v>231.85</v>
      </c>
      <c r="D37" s="351">
        <v>0</v>
      </c>
      <c r="E37" s="352">
        <v>0</v>
      </c>
    </row>
    <row r="38" spans="1:5" s="182" customFormat="1">
      <c r="A38" s="181" t="s">
        <v>50</v>
      </c>
      <c r="B38" s="181" t="s">
        <v>89</v>
      </c>
      <c r="C38" s="358">
        <v>269.66000000000003</v>
      </c>
      <c r="D38" s="349">
        <v>160</v>
      </c>
      <c r="E38" s="359">
        <v>150</v>
      </c>
    </row>
    <row r="39" spans="1:5">
      <c r="A39" s="168" t="s">
        <v>55</v>
      </c>
      <c r="B39" s="162" t="s">
        <v>90</v>
      </c>
      <c r="C39" s="342">
        <v>0</v>
      </c>
      <c r="D39" s="343">
        <v>170</v>
      </c>
      <c r="E39" s="344">
        <v>160</v>
      </c>
    </row>
    <row r="40" spans="1:5" s="180" customFormat="1">
      <c r="A40" s="325" t="s">
        <v>48</v>
      </c>
      <c r="B40" s="179" t="s">
        <v>91</v>
      </c>
      <c r="C40" s="345">
        <v>157.35</v>
      </c>
      <c r="D40" s="346">
        <v>175</v>
      </c>
      <c r="E40" s="347">
        <v>165</v>
      </c>
    </row>
    <row r="41" spans="1:5">
      <c r="A41" s="168" t="s">
        <v>55</v>
      </c>
      <c r="B41" s="162" t="s">
        <v>92</v>
      </c>
      <c r="C41" s="342">
        <v>0</v>
      </c>
      <c r="D41" s="343">
        <v>170</v>
      </c>
      <c r="E41" s="344">
        <v>160</v>
      </c>
    </row>
    <row r="42" spans="1:5">
      <c r="A42" s="168" t="s">
        <v>55</v>
      </c>
      <c r="B42" s="162" t="s">
        <v>93</v>
      </c>
      <c r="C42" s="342">
        <v>0</v>
      </c>
      <c r="D42" s="343">
        <v>170</v>
      </c>
      <c r="E42" s="344">
        <v>160</v>
      </c>
    </row>
    <row r="43" spans="1:5">
      <c r="A43" s="168" t="s">
        <v>55</v>
      </c>
      <c r="B43" s="162" t="s">
        <v>94</v>
      </c>
      <c r="C43" s="342">
        <v>0</v>
      </c>
      <c r="D43" s="343">
        <v>170</v>
      </c>
      <c r="E43" s="344">
        <v>160</v>
      </c>
    </row>
    <row r="44" spans="1:5">
      <c r="A44" s="168" t="s">
        <v>55</v>
      </c>
      <c r="B44" s="162" t="s">
        <v>95</v>
      </c>
      <c r="C44" s="342">
        <v>0</v>
      </c>
      <c r="D44" s="343">
        <v>170</v>
      </c>
      <c r="E44" s="344">
        <v>160</v>
      </c>
    </row>
    <row r="45" spans="1:5">
      <c r="A45" s="168" t="s">
        <v>55</v>
      </c>
      <c r="B45" s="162" t="s">
        <v>96</v>
      </c>
      <c r="C45" s="342">
        <v>0</v>
      </c>
      <c r="D45" s="343">
        <v>170</v>
      </c>
      <c r="E45" s="344">
        <v>160</v>
      </c>
    </row>
    <row r="46" spans="1:5" s="184" customFormat="1">
      <c r="A46" s="183" t="s">
        <v>97</v>
      </c>
      <c r="B46" s="183" t="s">
        <v>98</v>
      </c>
      <c r="C46" s="353">
        <v>192.01</v>
      </c>
      <c r="D46" s="354">
        <v>150</v>
      </c>
      <c r="E46" s="355">
        <v>140</v>
      </c>
    </row>
    <row r="47" spans="1:5">
      <c r="A47" s="168" t="s">
        <v>55</v>
      </c>
      <c r="B47" s="162" t="s">
        <v>99</v>
      </c>
      <c r="C47" s="342">
        <v>0</v>
      </c>
      <c r="D47" s="343">
        <v>170</v>
      </c>
      <c r="E47" s="344">
        <v>160</v>
      </c>
    </row>
    <row r="48" spans="1:5">
      <c r="A48" s="168" t="s">
        <v>55</v>
      </c>
      <c r="B48" s="162" t="s">
        <v>100</v>
      </c>
      <c r="C48" s="342">
        <v>0</v>
      </c>
      <c r="D48" s="343">
        <v>170</v>
      </c>
      <c r="E48" s="344">
        <v>160</v>
      </c>
    </row>
    <row r="49" spans="1:5">
      <c r="A49" s="168" t="s">
        <v>55</v>
      </c>
      <c r="B49" s="162" t="s">
        <v>101</v>
      </c>
      <c r="C49" s="342">
        <v>0</v>
      </c>
      <c r="D49" s="343">
        <v>170</v>
      </c>
      <c r="E49" s="344">
        <v>160</v>
      </c>
    </row>
    <row r="50" spans="1:5" s="182" customFormat="1">
      <c r="A50" s="181" t="s">
        <v>50</v>
      </c>
      <c r="B50" s="181" t="s">
        <v>102</v>
      </c>
      <c r="C50" s="348">
        <v>269.66000000000003</v>
      </c>
      <c r="D50" s="349">
        <v>160</v>
      </c>
      <c r="E50" s="348">
        <v>150</v>
      </c>
    </row>
    <row r="51" spans="1:5">
      <c r="A51" s="168" t="s">
        <v>55</v>
      </c>
      <c r="B51" s="162" t="s">
        <v>103</v>
      </c>
      <c r="C51" s="342">
        <v>0</v>
      </c>
      <c r="D51" s="343">
        <v>170</v>
      </c>
      <c r="E51" s="344">
        <v>160</v>
      </c>
    </row>
    <row r="52" spans="1:5" s="174" customFormat="1">
      <c r="A52" s="329" t="s">
        <v>106</v>
      </c>
      <c r="B52" s="173" t="s">
        <v>104</v>
      </c>
      <c r="C52" s="350">
        <v>231.85</v>
      </c>
      <c r="D52" s="351">
        <v>0</v>
      </c>
      <c r="E52" s="352">
        <v>0</v>
      </c>
    </row>
    <row r="53" spans="1:5" s="184" customFormat="1">
      <c r="A53" s="183" t="s">
        <v>97</v>
      </c>
      <c r="B53" s="183" t="s">
        <v>105</v>
      </c>
      <c r="C53" s="353">
        <v>192.01</v>
      </c>
      <c r="D53" s="354">
        <v>150</v>
      </c>
      <c r="E53" s="355">
        <v>140</v>
      </c>
    </row>
    <row r="54" spans="1:5" s="174" customFormat="1">
      <c r="A54" s="172" t="s">
        <v>106</v>
      </c>
      <c r="B54" s="173" t="s">
        <v>47</v>
      </c>
      <c r="C54" s="350">
        <v>231.85</v>
      </c>
      <c r="D54" s="351">
        <v>0</v>
      </c>
      <c r="E54" s="352">
        <v>0</v>
      </c>
    </row>
    <row r="55" spans="1:5" s="180" customFormat="1">
      <c r="A55" s="178" t="s">
        <v>48</v>
      </c>
      <c r="B55" s="179" t="s">
        <v>107</v>
      </c>
      <c r="C55" s="345">
        <v>157.35</v>
      </c>
      <c r="D55" s="346">
        <v>175</v>
      </c>
      <c r="E55" s="347">
        <v>165</v>
      </c>
    </row>
    <row r="56" spans="1:5" s="184" customFormat="1">
      <c r="A56" s="183" t="s">
        <v>97</v>
      </c>
      <c r="B56" s="183" t="s">
        <v>108</v>
      </c>
      <c r="C56" s="353">
        <v>192.01</v>
      </c>
      <c r="D56" s="354">
        <v>150</v>
      </c>
      <c r="E56" s="355">
        <v>140</v>
      </c>
    </row>
    <row r="57" spans="1:5">
      <c r="A57" s="168" t="s">
        <v>55</v>
      </c>
      <c r="B57" s="162" t="s">
        <v>109</v>
      </c>
      <c r="C57" s="342">
        <v>0</v>
      </c>
      <c r="D57" s="343">
        <v>170</v>
      </c>
      <c r="E57" s="344">
        <v>160</v>
      </c>
    </row>
    <row r="58" spans="1:5" s="184" customFormat="1">
      <c r="A58" s="183" t="s">
        <v>97</v>
      </c>
      <c r="B58" s="183" t="s">
        <v>110</v>
      </c>
      <c r="C58" s="353">
        <v>192.01</v>
      </c>
      <c r="D58" s="354">
        <v>150</v>
      </c>
      <c r="E58" s="355">
        <v>140</v>
      </c>
    </row>
    <row r="59" spans="1:5">
      <c r="A59" s="168" t="s">
        <v>55</v>
      </c>
      <c r="B59" s="162" t="s">
        <v>111</v>
      </c>
      <c r="C59" s="342">
        <v>0</v>
      </c>
      <c r="D59" s="343">
        <v>170</v>
      </c>
      <c r="E59" s="344">
        <v>160</v>
      </c>
    </row>
    <row r="60" spans="1:5">
      <c r="A60" s="168" t="s">
        <v>55</v>
      </c>
      <c r="B60" s="162" t="s">
        <v>112</v>
      </c>
      <c r="C60" s="342">
        <v>0</v>
      </c>
      <c r="D60" s="343">
        <v>170</v>
      </c>
      <c r="E60" s="344">
        <v>160</v>
      </c>
    </row>
    <row r="61" spans="1:5">
      <c r="A61" s="168" t="s">
        <v>55</v>
      </c>
      <c r="B61" s="162" t="s">
        <v>113</v>
      </c>
      <c r="C61" s="342">
        <v>0</v>
      </c>
      <c r="D61" s="343">
        <v>170</v>
      </c>
      <c r="E61" s="344">
        <v>160</v>
      </c>
    </row>
    <row r="62" spans="1:5" s="180" customFormat="1">
      <c r="A62" s="178" t="s">
        <v>48</v>
      </c>
      <c r="B62" s="179" t="s">
        <v>114</v>
      </c>
      <c r="C62" s="345">
        <v>157.35</v>
      </c>
      <c r="D62" s="346">
        <v>175</v>
      </c>
      <c r="E62" s="347">
        <v>165</v>
      </c>
    </row>
    <row r="63" spans="1:5" s="180" customFormat="1">
      <c r="A63" s="178" t="s">
        <v>48</v>
      </c>
      <c r="B63" s="179" t="s">
        <v>115</v>
      </c>
      <c r="C63" s="345">
        <v>157.35</v>
      </c>
      <c r="D63" s="346">
        <v>175</v>
      </c>
      <c r="E63" s="347">
        <v>165</v>
      </c>
    </row>
    <row r="64" spans="1:5">
      <c r="A64" s="168" t="s">
        <v>55</v>
      </c>
      <c r="B64" s="162" t="s">
        <v>116</v>
      </c>
      <c r="C64" s="342">
        <v>0</v>
      </c>
      <c r="D64" s="343">
        <v>170</v>
      </c>
      <c r="E64" s="344">
        <v>160</v>
      </c>
    </row>
    <row r="65" spans="1:5" s="180" customFormat="1">
      <c r="A65" s="178" t="s">
        <v>48</v>
      </c>
      <c r="B65" s="179" t="s">
        <v>117</v>
      </c>
      <c r="C65" s="345">
        <v>157.35</v>
      </c>
      <c r="D65" s="346">
        <v>175</v>
      </c>
      <c r="E65" s="347">
        <v>165</v>
      </c>
    </row>
    <row r="66" spans="1:5" s="180" customFormat="1">
      <c r="A66" s="178" t="s">
        <v>48</v>
      </c>
      <c r="B66" s="179" t="s">
        <v>118</v>
      </c>
      <c r="C66" s="345">
        <v>157.35</v>
      </c>
      <c r="D66" s="346">
        <v>175</v>
      </c>
      <c r="E66" s="347">
        <v>165</v>
      </c>
    </row>
    <row r="67" spans="1:5">
      <c r="A67" s="168" t="s">
        <v>55</v>
      </c>
      <c r="B67" s="162" t="s">
        <v>119</v>
      </c>
      <c r="C67" s="342">
        <v>0</v>
      </c>
      <c r="D67" s="343">
        <v>170</v>
      </c>
      <c r="E67" s="344">
        <v>160</v>
      </c>
    </row>
    <row r="68" spans="1:5">
      <c r="A68" s="168" t="s">
        <v>55</v>
      </c>
      <c r="B68" s="162" t="s">
        <v>120</v>
      </c>
      <c r="C68" s="342">
        <v>0</v>
      </c>
      <c r="D68" s="343">
        <v>170</v>
      </c>
      <c r="E68" s="344">
        <v>160</v>
      </c>
    </row>
    <row r="69" spans="1:5" s="174" customFormat="1">
      <c r="A69" s="172" t="s">
        <v>106</v>
      </c>
      <c r="B69" s="173" t="s">
        <v>121</v>
      </c>
      <c r="C69" s="350">
        <v>231.85</v>
      </c>
      <c r="D69" s="351">
        <v>0</v>
      </c>
      <c r="E69" s="352">
        <v>0</v>
      </c>
    </row>
    <row r="70" spans="1:5" s="180" customFormat="1">
      <c r="A70" s="178" t="s">
        <v>48</v>
      </c>
      <c r="B70" s="179" t="s">
        <v>122</v>
      </c>
      <c r="C70" s="345">
        <v>157.35</v>
      </c>
      <c r="D70" s="346">
        <v>175</v>
      </c>
      <c r="E70" s="347">
        <v>165</v>
      </c>
    </row>
    <row r="71" spans="1:5">
      <c r="A71" s="168" t="s">
        <v>55</v>
      </c>
      <c r="B71" s="162" t="s">
        <v>123</v>
      </c>
      <c r="C71" s="342">
        <v>0</v>
      </c>
      <c r="D71" s="343">
        <v>170</v>
      </c>
      <c r="E71" s="344">
        <v>160</v>
      </c>
    </row>
    <row r="72" spans="1:5" s="174" customFormat="1">
      <c r="A72" s="172" t="s">
        <v>106</v>
      </c>
      <c r="B72" s="173" t="s">
        <v>124</v>
      </c>
      <c r="C72" s="350">
        <v>231.85</v>
      </c>
      <c r="D72" s="351">
        <v>0</v>
      </c>
      <c r="E72" s="352">
        <v>0</v>
      </c>
    </row>
    <row r="73" spans="1:5" s="174" customFormat="1">
      <c r="A73" s="172" t="s">
        <v>106</v>
      </c>
      <c r="B73" s="173" t="s">
        <v>125</v>
      </c>
      <c r="C73" s="350">
        <v>231.85</v>
      </c>
      <c r="D73" s="351">
        <v>0</v>
      </c>
      <c r="E73" s="352">
        <v>0</v>
      </c>
    </row>
    <row r="74" spans="1:5">
      <c r="A74" s="168" t="s">
        <v>55</v>
      </c>
      <c r="B74" s="162" t="s">
        <v>126</v>
      </c>
      <c r="C74" s="342">
        <v>0</v>
      </c>
      <c r="D74" s="343">
        <v>170</v>
      </c>
      <c r="E74" s="344">
        <v>160</v>
      </c>
    </row>
    <row r="75" spans="1:5">
      <c r="A75" s="168" t="s">
        <v>55</v>
      </c>
      <c r="B75" s="162" t="s">
        <v>127</v>
      </c>
      <c r="C75" s="342">
        <v>0</v>
      </c>
      <c r="D75" s="343">
        <v>170</v>
      </c>
      <c r="E75" s="344">
        <v>160</v>
      </c>
    </row>
    <row r="76" spans="1:5" s="177" customFormat="1">
      <c r="A76" s="176" t="s">
        <v>53</v>
      </c>
      <c r="B76" s="176" t="s">
        <v>128</v>
      </c>
      <c r="C76" s="340">
        <v>180.27</v>
      </c>
      <c r="D76" s="341">
        <v>155</v>
      </c>
      <c r="E76" s="340">
        <v>145</v>
      </c>
    </row>
    <row r="77" spans="1:5">
      <c r="A77" s="168" t="s">
        <v>55</v>
      </c>
      <c r="B77" s="162" t="s">
        <v>129</v>
      </c>
      <c r="C77" s="342">
        <v>0</v>
      </c>
      <c r="D77" s="343">
        <v>170</v>
      </c>
      <c r="E77" s="344">
        <v>160</v>
      </c>
    </row>
    <row r="78" spans="1:5">
      <c r="A78" s="168" t="s">
        <v>55</v>
      </c>
      <c r="B78" s="162" t="s">
        <v>130</v>
      </c>
      <c r="C78" s="342">
        <v>0</v>
      </c>
      <c r="D78" s="343">
        <v>170</v>
      </c>
      <c r="E78" s="344">
        <v>160</v>
      </c>
    </row>
    <row r="79" spans="1:5" s="184" customFormat="1">
      <c r="A79" s="183" t="s">
        <v>97</v>
      </c>
      <c r="B79" s="183" t="s">
        <v>131</v>
      </c>
      <c r="C79" s="353">
        <v>192.01</v>
      </c>
      <c r="D79" s="354">
        <v>150</v>
      </c>
      <c r="E79" s="355">
        <v>140</v>
      </c>
    </row>
    <row r="80" spans="1:5">
      <c r="A80" s="168" t="s">
        <v>55</v>
      </c>
      <c r="B80" s="162" t="s">
        <v>132</v>
      </c>
      <c r="C80" s="342">
        <v>0</v>
      </c>
      <c r="D80" s="343">
        <v>170</v>
      </c>
      <c r="E80" s="344">
        <v>160</v>
      </c>
    </row>
    <row r="81" spans="1:5">
      <c r="A81" s="168" t="s">
        <v>55</v>
      </c>
      <c r="B81" s="162" t="s">
        <v>133</v>
      </c>
      <c r="C81" s="342">
        <v>0</v>
      </c>
      <c r="D81" s="343">
        <v>170</v>
      </c>
      <c r="E81" s="344">
        <v>160</v>
      </c>
    </row>
    <row r="82" spans="1:5">
      <c r="A82" s="168" t="s">
        <v>55</v>
      </c>
      <c r="B82" s="168" t="s">
        <v>40</v>
      </c>
      <c r="C82" s="342">
        <v>0</v>
      </c>
      <c r="D82" s="343">
        <v>170</v>
      </c>
      <c r="E82" s="344">
        <v>160</v>
      </c>
    </row>
    <row r="83" spans="1:5">
      <c r="A83" s="168" t="s">
        <v>55</v>
      </c>
      <c r="B83" s="162" t="s">
        <v>134</v>
      </c>
      <c r="C83" s="342">
        <v>0</v>
      </c>
      <c r="D83" s="343">
        <v>170</v>
      </c>
      <c r="E83" s="344">
        <v>160</v>
      </c>
    </row>
    <row r="84" spans="1:5">
      <c r="A84" s="168" t="s">
        <v>55</v>
      </c>
      <c r="B84" s="162" t="s">
        <v>135</v>
      </c>
      <c r="C84" s="342">
        <v>0</v>
      </c>
      <c r="D84" s="343">
        <v>170</v>
      </c>
      <c r="E84" s="344">
        <v>160</v>
      </c>
    </row>
    <row r="85" spans="1:5" s="184" customFormat="1">
      <c r="A85" s="183" t="s">
        <v>97</v>
      </c>
      <c r="B85" s="183" t="s">
        <v>136</v>
      </c>
      <c r="C85" s="353">
        <v>192.01</v>
      </c>
      <c r="D85" s="354">
        <v>150</v>
      </c>
      <c r="E85" s="355">
        <v>140</v>
      </c>
    </row>
    <row r="86" spans="1:5">
      <c r="A86" s="168" t="s">
        <v>55</v>
      </c>
      <c r="B86" s="162" t="s">
        <v>137</v>
      </c>
      <c r="C86" s="342">
        <v>0</v>
      </c>
      <c r="D86" s="343">
        <v>170</v>
      </c>
      <c r="E86" s="344">
        <v>160</v>
      </c>
    </row>
    <row r="87" spans="1:5" s="182" customFormat="1">
      <c r="A87" s="181" t="s">
        <v>50</v>
      </c>
      <c r="B87" s="181" t="s">
        <v>138</v>
      </c>
      <c r="C87" s="348">
        <v>269.66000000000003</v>
      </c>
      <c r="D87" s="349">
        <v>160</v>
      </c>
      <c r="E87" s="348">
        <v>150</v>
      </c>
    </row>
    <row r="88" spans="1:5">
      <c r="A88" s="168" t="s">
        <v>55</v>
      </c>
      <c r="B88" s="162" t="s">
        <v>139</v>
      </c>
      <c r="C88" s="342">
        <v>0</v>
      </c>
      <c r="D88" s="343">
        <v>170</v>
      </c>
      <c r="E88" s="344">
        <v>160</v>
      </c>
    </row>
    <row r="89" spans="1:5">
      <c r="A89" s="168" t="s">
        <v>55</v>
      </c>
      <c r="B89" s="162" t="s">
        <v>140</v>
      </c>
      <c r="C89" s="342">
        <v>0</v>
      </c>
      <c r="D89" s="343">
        <v>170</v>
      </c>
      <c r="E89" s="344">
        <v>160</v>
      </c>
    </row>
    <row r="90" spans="1:5">
      <c r="A90" s="168" t="s">
        <v>55</v>
      </c>
      <c r="B90" s="162" t="s">
        <v>141</v>
      </c>
      <c r="C90" s="342">
        <v>0</v>
      </c>
      <c r="D90" s="343">
        <v>170</v>
      </c>
      <c r="E90" s="344">
        <v>160</v>
      </c>
    </row>
    <row r="91" spans="1:5">
      <c r="A91" s="168" t="s">
        <v>55</v>
      </c>
      <c r="B91" s="162" t="s">
        <v>142</v>
      </c>
      <c r="C91" s="342">
        <v>0</v>
      </c>
      <c r="D91" s="343">
        <v>170</v>
      </c>
      <c r="E91" s="344">
        <v>160</v>
      </c>
    </row>
    <row r="92" spans="1:5">
      <c r="A92" s="168" t="s">
        <v>55</v>
      </c>
      <c r="B92" s="162" t="s">
        <v>143</v>
      </c>
      <c r="C92" s="342">
        <v>0</v>
      </c>
      <c r="D92" s="343">
        <v>170</v>
      </c>
      <c r="E92" s="344">
        <v>160</v>
      </c>
    </row>
    <row r="93" spans="1:5">
      <c r="A93" s="168" t="s">
        <v>55</v>
      </c>
      <c r="B93" s="162" t="s">
        <v>144</v>
      </c>
      <c r="C93" s="342">
        <v>0</v>
      </c>
      <c r="D93" s="343">
        <v>170</v>
      </c>
      <c r="E93" s="344">
        <v>160</v>
      </c>
    </row>
    <row r="94" spans="1:5" s="184" customFormat="1">
      <c r="A94" s="183" t="s">
        <v>97</v>
      </c>
      <c r="B94" s="183" t="s">
        <v>145</v>
      </c>
      <c r="C94" s="353">
        <v>192.01</v>
      </c>
      <c r="D94" s="354">
        <v>150</v>
      </c>
      <c r="E94" s="355">
        <v>140</v>
      </c>
    </row>
    <row r="95" spans="1:5" s="182" customFormat="1">
      <c r="A95" s="181" t="s">
        <v>50</v>
      </c>
      <c r="B95" s="181" t="s">
        <v>146</v>
      </c>
      <c r="C95" s="348">
        <v>269.66000000000003</v>
      </c>
      <c r="D95" s="349">
        <v>160</v>
      </c>
      <c r="E95" s="348">
        <v>150</v>
      </c>
    </row>
    <row r="96" spans="1:5" s="180" customFormat="1">
      <c r="A96" s="178" t="s">
        <v>48</v>
      </c>
      <c r="B96" s="179" t="s">
        <v>147</v>
      </c>
      <c r="C96" s="345">
        <v>157.35</v>
      </c>
      <c r="D96" s="346">
        <v>175</v>
      </c>
      <c r="E96" s="347">
        <v>165</v>
      </c>
    </row>
    <row r="97" spans="1:5">
      <c r="A97" s="168" t="s">
        <v>55</v>
      </c>
      <c r="B97" s="162" t="s">
        <v>148</v>
      </c>
      <c r="C97" s="342">
        <v>0</v>
      </c>
      <c r="D97" s="343">
        <v>170</v>
      </c>
      <c r="E97" s="344">
        <v>160</v>
      </c>
    </row>
    <row r="98" spans="1:5">
      <c r="A98" s="168" t="s">
        <v>55</v>
      </c>
      <c r="B98" s="162" t="s">
        <v>149</v>
      </c>
      <c r="C98" s="342">
        <v>0</v>
      </c>
      <c r="D98" s="343">
        <v>170</v>
      </c>
      <c r="E98" s="344">
        <v>160</v>
      </c>
    </row>
    <row r="99" spans="1:5">
      <c r="A99" s="168" t="s">
        <v>55</v>
      </c>
      <c r="B99" s="162" t="s">
        <v>150</v>
      </c>
      <c r="C99" s="342">
        <v>0</v>
      </c>
      <c r="D99" s="343">
        <v>170</v>
      </c>
      <c r="E99" s="344">
        <v>160</v>
      </c>
    </row>
    <row r="100" spans="1:5">
      <c r="A100" s="168" t="s">
        <v>55</v>
      </c>
      <c r="B100" s="162" t="s">
        <v>151</v>
      </c>
      <c r="C100" s="342">
        <v>0</v>
      </c>
      <c r="D100" s="343">
        <v>170</v>
      </c>
      <c r="E100" s="344">
        <v>160</v>
      </c>
    </row>
    <row r="101" spans="1:5" s="182" customFormat="1">
      <c r="A101" s="181" t="s">
        <v>50</v>
      </c>
      <c r="B101" s="181" t="s">
        <v>152</v>
      </c>
      <c r="C101" s="348">
        <v>269.66000000000003</v>
      </c>
      <c r="D101" s="349">
        <v>160</v>
      </c>
      <c r="E101" s="348">
        <v>150</v>
      </c>
    </row>
    <row r="102" spans="1:5" s="182" customFormat="1">
      <c r="A102" s="181" t="s">
        <v>50</v>
      </c>
      <c r="B102" s="181" t="s">
        <v>153</v>
      </c>
      <c r="C102" s="348">
        <v>269.66000000000003</v>
      </c>
      <c r="D102" s="349">
        <v>160</v>
      </c>
      <c r="E102" s="348">
        <v>150</v>
      </c>
    </row>
    <row r="103" spans="1:5">
      <c r="A103" s="168" t="s">
        <v>55</v>
      </c>
      <c r="B103" s="162" t="s">
        <v>154</v>
      </c>
      <c r="C103" s="342">
        <v>0</v>
      </c>
      <c r="D103" s="343">
        <v>170</v>
      </c>
      <c r="E103" s="344">
        <v>160</v>
      </c>
    </row>
    <row r="104" spans="1:5">
      <c r="A104" s="168" t="s">
        <v>55</v>
      </c>
      <c r="B104" s="162" t="s">
        <v>155</v>
      </c>
      <c r="C104" s="342">
        <v>0</v>
      </c>
      <c r="D104" s="343">
        <v>170</v>
      </c>
      <c r="E104" s="344">
        <v>160</v>
      </c>
    </row>
    <row r="105" spans="1:5" s="180" customFormat="1">
      <c r="A105" s="178" t="s">
        <v>48</v>
      </c>
      <c r="B105" s="179" t="s">
        <v>156</v>
      </c>
      <c r="C105" s="345">
        <v>157.35</v>
      </c>
      <c r="D105" s="346">
        <v>175</v>
      </c>
      <c r="E105" s="347">
        <v>165</v>
      </c>
    </row>
    <row r="106" spans="1:5">
      <c r="A106" s="168" t="s">
        <v>55</v>
      </c>
      <c r="B106" s="162" t="s">
        <v>157</v>
      </c>
      <c r="C106" s="342">
        <v>0</v>
      </c>
      <c r="D106" s="343">
        <v>170</v>
      </c>
      <c r="E106" s="344">
        <v>160</v>
      </c>
    </row>
    <row r="107" spans="1:5">
      <c r="A107" s="168" t="s">
        <v>55</v>
      </c>
      <c r="B107" s="162" t="s">
        <v>158</v>
      </c>
      <c r="C107" s="342">
        <v>0</v>
      </c>
      <c r="D107" s="343">
        <v>170</v>
      </c>
      <c r="E107" s="344">
        <v>160</v>
      </c>
    </row>
    <row r="108" spans="1:5" s="180" customFormat="1">
      <c r="A108" s="178" t="s">
        <v>48</v>
      </c>
      <c r="B108" s="179" t="s">
        <v>49</v>
      </c>
      <c r="C108" s="345">
        <v>157.35</v>
      </c>
      <c r="D108" s="346">
        <v>175</v>
      </c>
      <c r="E108" s="347">
        <v>165</v>
      </c>
    </row>
    <row r="109" spans="1:5">
      <c r="A109" s="168" t="s">
        <v>55</v>
      </c>
      <c r="B109" s="162" t="s">
        <v>159</v>
      </c>
      <c r="C109" s="342">
        <v>0</v>
      </c>
      <c r="D109" s="343">
        <v>170</v>
      </c>
      <c r="E109" s="344">
        <v>160</v>
      </c>
    </row>
    <row r="110" spans="1:5">
      <c r="A110" s="168" t="s">
        <v>55</v>
      </c>
      <c r="B110" s="162" t="s">
        <v>160</v>
      </c>
      <c r="C110" s="342">
        <v>0</v>
      </c>
      <c r="D110" s="343">
        <v>170</v>
      </c>
      <c r="E110" s="344">
        <v>160</v>
      </c>
    </row>
    <row r="111" spans="1:5">
      <c r="A111" s="168" t="s">
        <v>55</v>
      </c>
      <c r="B111" s="162" t="s">
        <v>161</v>
      </c>
      <c r="C111" s="342">
        <v>0</v>
      </c>
      <c r="D111" s="343">
        <v>170</v>
      </c>
      <c r="E111" s="344">
        <v>160</v>
      </c>
    </row>
    <row r="112" spans="1:5">
      <c r="A112" s="168" t="s">
        <v>55</v>
      </c>
      <c r="B112" s="162" t="s">
        <v>162</v>
      </c>
      <c r="C112" s="342">
        <v>0</v>
      </c>
      <c r="D112" s="343">
        <v>170</v>
      </c>
      <c r="E112" s="344">
        <v>160</v>
      </c>
    </row>
    <row r="113" spans="1:10">
      <c r="A113" s="168" t="s">
        <v>55</v>
      </c>
      <c r="B113" s="162" t="s">
        <v>163</v>
      </c>
      <c r="C113" s="342">
        <v>0</v>
      </c>
      <c r="D113" s="343">
        <v>170</v>
      </c>
      <c r="E113" s="344">
        <v>160</v>
      </c>
      <c r="I113" s="356"/>
      <c r="J113" s="357"/>
    </row>
    <row r="114" spans="1:10">
      <c r="A114" s="168" t="s">
        <v>55</v>
      </c>
      <c r="B114" s="162" t="s">
        <v>164</v>
      </c>
      <c r="C114" s="342">
        <v>0</v>
      </c>
      <c r="D114" s="343">
        <v>170</v>
      </c>
      <c r="E114" s="344">
        <v>160</v>
      </c>
    </row>
    <row r="115" spans="1:10" s="182" customFormat="1">
      <c r="A115" s="181" t="s">
        <v>50</v>
      </c>
      <c r="B115" s="181" t="s">
        <v>51</v>
      </c>
      <c r="C115" s="348">
        <v>269.66000000000003</v>
      </c>
      <c r="D115" s="349">
        <v>160</v>
      </c>
      <c r="E115" s="348">
        <v>150</v>
      </c>
    </row>
    <row r="116" spans="1:10" s="177" customFormat="1">
      <c r="A116" s="176" t="s">
        <v>53</v>
      </c>
      <c r="B116" s="176" t="s">
        <v>165</v>
      </c>
      <c r="C116" s="340">
        <v>180.27</v>
      </c>
      <c r="D116" s="341">
        <v>155</v>
      </c>
      <c r="E116" s="340">
        <v>145</v>
      </c>
    </row>
    <row r="117" spans="1:10" s="182" customFormat="1">
      <c r="A117" s="181" t="s">
        <v>50</v>
      </c>
      <c r="B117" s="181" t="s">
        <v>166</v>
      </c>
      <c r="C117" s="358">
        <v>269.66000000000003</v>
      </c>
      <c r="D117" s="349">
        <v>160</v>
      </c>
      <c r="E117" s="359">
        <v>150</v>
      </c>
    </row>
    <row r="118" spans="1:10">
      <c r="A118" s="168" t="s">
        <v>55</v>
      </c>
      <c r="B118" s="162" t="s">
        <v>167</v>
      </c>
      <c r="C118" s="342">
        <v>0</v>
      </c>
      <c r="D118" s="343">
        <v>170</v>
      </c>
      <c r="E118" s="344">
        <v>160</v>
      </c>
    </row>
    <row r="119" spans="1:10" s="177" customFormat="1">
      <c r="A119" s="176" t="s">
        <v>53</v>
      </c>
      <c r="B119" s="176" t="s">
        <v>168</v>
      </c>
      <c r="C119" s="340">
        <v>180.27</v>
      </c>
      <c r="D119" s="341">
        <v>155</v>
      </c>
      <c r="E119" s="340">
        <v>145</v>
      </c>
    </row>
    <row r="120" spans="1:10">
      <c r="A120" s="168" t="s">
        <v>55</v>
      </c>
      <c r="B120" s="162" t="s">
        <v>418</v>
      </c>
      <c r="C120" s="342">
        <v>0</v>
      </c>
      <c r="D120" s="343">
        <v>170</v>
      </c>
      <c r="E120" s="344">
        <v>160</v>
      </c>
    </row>
    <row r="121" spans="1:10">
      <c r="A121" s="168" t="s">
        <v>55</v>
      </c>
      <c r="B121" s="162" t="s">
        <v>170</v>
      </c>
      <c r="C121" s="342">
        <v>0</v>
      </c>
      <c r="D121" s="343">
        <v>170</v>
      </c>
      <c r="E121" s="344">
        <v>160</v>
      </c>
    </row>
    <row r="122" spans="1:10" s="174" customFormat="1">
      <c r="A122" s="172" t="s">
        <v>106</v>
      </c>
      <c r="B122" s="173" t="s">
        <v>171</v>
      </c>
      <c r="C122" s="350">
        <v>231.85</v>
      </c>
      <c r="D122" s="351">
        <v>0</v>
      </c>
      <c r="E122" s="352">
        <v>0</v>
      </c>
    </row>
    <row r="123" spans="1:10" s="180" customFormat="1">
      <c r="A123" s="178" t="s">
        <v>48</v>
      </c>
      <c r="B123" s="179" t="s">
        <v>172</v>
      </c>
      <c r="C123" s="345">
        <v>157.35</v>
      </c>
      <c r="D123" s="346">
        <v>175</v>
      </c>
      <c r="E123" s="347">
        <v>165</v>
      </c>
    </row>
    <row r="124" spans="1:10" s="178" customFormat="1">
      <c r="A124" s="178" t="s">
        <v>48</v>
      </c>
      <c r="B124" s="178" t="s">
        <v>173</v>
      </c>
      <c r="C124" s="178">
        <v>157.35</v>
      </c>
      <c r="D124" s="346">
        <v>175</v>
      </c>
      <c r="E124" s="347">
        <v>165</v>
      </c>
    </row>
    <row r="125" spans="1:10">
      <c r="A125" s="168" t="s">
        <v>55</v>
      </c>
      <c r="B125" s="162" t="s">
        <v>174</v>
      </c>
      <c r="C125" s="342">
        <v>0</v>
      </c>
      <c r="D125" s="343">
        <v>170</v>
      </c>
      <c r="E125" s="344">
        <v>160</v>
      </c>
    </row>
    <row r="126" spans="1:10">
      <c r="A126" s="168" t="s">
        <v>55</v>
      </c>
      <c r="B126" s="162" t="s">
        <v>175</v>
      </c>
      <c r="C126" s="342">
        <v>0</v>
      </c>
      <c r="D126" s="343">
        <v>170</v>
      </c>
      <c r="E126" s="344">
        <v>160</v>
      </c>
    </row>
    <row r="127" spans="1:10" s="177" customFormat="1">
      <c r="A127" s="175" t="s">
        <v>53</v>
      </c>
      <c r="B127" s="176" t="s">
        <v>176</v>
      </c>
      <c r="C127" s="340">
        <v>80.599999999999994</v>
      </c>
      <c r="D127" s="341">
        <v>155</v>
      </c>
      <c r="E127" s="340">
        <v>145</v>
      </c>
    </row>
    <row r="128" spans="1:10">
      <c r="A128" s="168" t="s">
        <v>55</v>
      </c>
      <c r="B128" s="162" t="s">
        <v>177</v>
      </c>
      <c r="C128" s="342">
        <v>0</v>
      </c>
      <c r="D128" s="343">
        <v>170</v>
      </c>
      <c r="E128" s="344">
        <v>160</v>
      </c>
    </row>
    <row r="129" spans="1:10">
      <c r="A129" s="168" t="s">
        <v>55</v>
      </c>
      <c r="B129" s="162" t="s">
        <v>178</v>
      </c>
      <c r="C129" s="342">
        <v>0</v>
      </c>
      <c r="D129" s="343">
        <v>170</v>
      </c>
      <c r="E129" s="344">
        <v>160</v>
      </c>
    </row>
    <row r="130" spans="1:10">
      <c r="A130" s="168" t="s">
        <v>55</v>
      </c>
      <c r="B130" s="162" t="s">
        <v>179</v>
      </c>
      <c r="C130" s="342">
        <v>0</v>
      </c>
      <c r="D130" s="343">
        <v>170</v>
      </c>
      <c r="E130" s="344">
        <v>160</v>
      </c>
    </row>
    <row r="131" spans="1:10">
      <c r="A131" s="168" t="s">
        <v>55</v>
      </c>
      <c r="B131" s="162" t="s">
        <v>180</v>
      </c>
      <c r="C131" s="342">
        <v>0</v>
      </c>
      <c r="D131" s="343">
        <v>170</v>
      </c>
      <c r="E131" s="344">
        <v>160</v>
      </c>
    </row>
    <row r="132" spans="1:10">
      <c r="A132" s="168" t="s">
        <v>55</v>
      </c>
      <c r="B132" s="162" t="s">
        <v>181</v>
      </c>
      <c r="C132" s="342">
        <v>0</v>
      </c>
      <c r="D132" s="343">
        <v>170</v>
      </c>
      <c r="E132" s="344">
        <v>160</v>
      </c>
    </row>
    <row r="133" spans="1:10" s="177" customFormat="1">
      <c r="A133" s="328" t="s">
        <v>53</v>
      </c>
      <c r="B133" s="176" t="s">
        <v>182</v>
      </c>
      <c r="C133" s="340">
        <v>180.27</v>
      </c>
      <c r="D133" s="341">
        <v>155</v>
      </c>
      <c r="E133" s="340">
        <v>145</v>
      </c>
    </row>
    <row r="134" spans="1:10">
      <c r="A134" s="168" t="s">
        <v>55</v>
      </c>
      <c r="B134" s="162" t="s">
        <v>183</v>
      </c>
      <c r="C134" s="342">
        <v>0</v>
      </c>
      <c r="D134" s="343">
        <v>170</v>
      </c>
      <c r="E134" s="344">
        <v>160</v>
      </c>
    </row>
    <row r="135" spans="1:10">
      <c r="A135" s="168" t="s">
        <v>55</v>
      </c>
      <c r="B135" s="162" t="s">
        <v>184</v>
      </c>
      <c r="C135" s="342">
        <v>0</v>
      </c>
      <c r="D135" s="343">
        <v>170</v>
      </c>
      <c r="E135" s="344">
        <v>160</v>
      </c>
    </row>
    <row r="136" spans="1:10">
      <c r="A136" s="168" t="s">
        <v>55</v>
      </c>
      <c r="B136" s="162" t="s">
        <v>185</v>
      </c>
      <c r="C136" s="342">
        <v>0</v>
      </c>
      <c r="D136" s="343">
        <v>170</v>
      </c>
      <c r="E136" s="344">
        <v>160</v>
      </c>
    </row>
    <row r="137" spans="1:10" s="180" customFormat="1">
      <c r="A137" s="178" t="s">
        <v>48</v>
      </c>
      <c r="B137" s="179" t="s">
        <v>186</v>
      </c>
      <c r="C137" s="345">
        <v>157.35</v>
      </c>
      <c r="D137" s="346">
        <v>175</v>
      </c>
      <c r="E137" s="347">
        <v>165</v>
      </c>
    </row>
    <row r="138" spans="1:10">
      <c r="A138" s="168" t="s">
        <v>55</v>
      </c>
      <c r="B138" s="162" t="s">
        <v>187</v>
      </c>
      <c r="C138" s="342">
        <v>0</v>
      </c>
      <c r="D138" s="343">
        <v>170</v>
      </c>
      <c r="E138" s="344">
        <v>160</v>
      </c>
    </row>
    <row r="139" spans="1:10" s="182" customFormat="1">
      <c r="A139" s="181" t="s">
        <v>50</v>
      </c>
      <c r="B139" s="181" t="s">
        <v>188</v>
      </c>
      <c r="C139" s="348">
        <v>269.66000000000003</v>
      </c>
      <c r="D139" s="349">
        <v>160</v>
      </c>
      <c r="E139" s="348">
        <v>150</v>
      </c>
    </row>
    <row r="140" spans="1:10">
      <c r="A140" s="168" t="s">
        <v>55</v>
      </c>
      <c r="B140" s="162" t="s">
        <v>189</v>
      </c>
      <c r="C140" s="342">
        <v>0</v>
      </c>
      <c r="D140" s="343">
        <v>170</v>
      </c>
      <c r="E140" s="344">
        <v>160</v>
      </c>
    </row>
    <row r="141" spans="1:10">
      <c r="A141" s="168" t="s">
        <v>55</v>
      </c>
      <c r="B141" s="162" t="s">
        <v>190</v>
      </c>
      <c r="C141" s="342">
        <v>0</v>
      </c>
      <c r="D141" s="343">
        <v>170</v>
      </c>
      <c r="E141" s="344">
        <v>160</v>
      </c>
    </row>
    <row r="142" spans="1:10">
      <c r="A142" s="168" t="s">
        <v>55</v>
      </c>
      <c r="B142" s="162" t="s">
        <v>191</v>
      </c>
      <c r="C142" s="342">
        <v>0</v>
      </c>
      <c r="D142" s="343">
        <v>170</v>
      </c>
      <c r="E142" s="344">
        <v>160</v>
      </c>
    </row>
    <row r="143" spans="1:10">
      <c r="A143" s="168" t="s">
        <v>55</v>
      </c>
      <c r="B143" s="162" t="s">
        <v>192</v>
      </c>
      <c r="C143" s="342">
        <v>0</v>
      </c>
      <c r="D143" s="343">
        <v>170</v>
      </c>
      <c r="E143" s="344">
        <v>160</v>
      </c>
    </row>
    <row r="144" spans="1:10">
      <c r="A144" s="168" t="s">
        <v>55</v>
      </c>
      <c r="B144" s="162" t="s">
        <v>193</v>
      </c>
      <c r="C144" s="342">
        <v>0</v>
      </c>
      <c r="D144" s="343">
        <v>170</v>
      </c>
      <c r="E144" s="344">
        <v>160</v>
      </c>
      <c r="I144" s="4"/>
      <c r="J144" s="4"/>
    </row>
    <row r="145" spans="1:5">
      <c r="A145" s="168" t="s">
        <v>55</v>
      </c>
      <c r="B145" s="162" t="s">
        <v>194</v>
      </c>
      <c r="C145" s="342">
        <v>0</v>
      </c>
      <c r="D145" s="343">
        <v>170</v>
      </c>
      <c r="E145" s="344">
        <v>160</v>
      </c>
    </row>
    <row r="146" spans="1:5">
      <c r="A146" s="168" t="s">
        <v>55</v>
      </c>
      <c r="B146" s="162" t="s">
        <v>195</v>
      </c>
      <c r="C146" s="342">
        <v>0</v>
      </c>
      <c r="D146" s="343">
        <v>170</v>
      </c>
      <c r="E146" s="344">
        <v>160</v>
      </c>
    </row>
    <row r="147" spans="1:5" s="180" customFormat="1">
      <c r="A147" s="178" t="s">
        <v>48</v>
      </c>
      <c r="B147" s="179" t="s">
        <v>196</v>
      </c>
      <c r="C147" s="345">
        <v>157.35</v>
      </c>
      <c r="D147" s="346">
        <v>175</v>
      </c>
      <c r="E147" s="347">
        <v>165</v>
      </c>
    </row>
    <row r="148" spans="1:5">
      <c r="A148" s="168" t="s">
        <v>55</v>
      </c>
      <c r="B148" s="162" t="s">
        <v>0</v>
      </c>
      <c r="C148" s="342">
        <v>0</v>
      </c>
      <c r="D148" s="343">
        <v>170</v>
      </c>
      <c r="E148" s="344">
        <v>160</v>
      </c>
    </row>
    <row r="149" spans="1:5">
      <c r="A149" s="168" t="s">
        <v>55</v>
      </c>
      <c r="B149" s="162" t="s">
        <v>1</v>
      </c>
      <c r="C149" s="342">
        <v>0</v>
      </c>
      <c r="D149" s="343">
        <v>170</v>
      </c>
      <c r="E149" s="344">
        <v>160</v>
      </c>
    </row>
    <row r="150" spans="1:5" s="180" customFormat="1">
      <c r="A150" s="178" t="s">
        <v>48</v>
      </c>
      <c r="B150" s="179" t="s">
        <v>2</v>
      </c>
      <c r="C150" s="345">
        <v>157.35</v>
      </c>
      <c r="D150" s="346">
        <v>175</v>
      </c>
      <c r="E150" s="347">
        <v>165</v>
      </c>
    </row>
    <row r="151" spans="1:5">
      <c r="A151" s="168" t="s">
        <v>55</v>
      </c>
      <c r="B151" s="162" t="s">
        <v>3</v>
      </c>
      <c r="C151" s="342">
        <v>0</v>
      </c>
      <c r="D151" s="343">
        <v>170</v>
      </c>
      <c r="E151" s="344">
        <v>160</v>
      </c>
    </row>
    <row r="152" spans="1:5">
      <c r="A152" s="168" t="s">
        <v>55</v>
      </c>
      <c r="B152" s="162" t="s">
        <v>4</v>
      </c>
      <c r="C152" s="342">
        <v>0</v>
      </c>
      <c r="D152" s="343">
        <v>170</v>
      </c>
      <c r="E152" s="344">
        <v>160</v>
      </c>
    </row>
    <row r="153" spans="1:5">
      <c r="A153" s="168" t="s">
        <v>55</v>
      </c>
      <c r="B153" s="162" t="s">
        <v>5</v>
      </c>
      <c r="C153" s="342">
        <v>0</v>
      </c>
      <c r="D153" s="343">
        <v>170</v>
      </c>
      <c r="E153" s="344">
        <v>160</v>
      </c>
    </row>
    <row r="154" spans="1:5">
      <c r="A154" s="168" t="s">
        <v>55</v>
      </c>
      <c r="B154" s="162" t="s">
        <v>6</v>
      </c>
      <c r="C154" s="342">
        <v>0</v>
      </c>
      <c r="D154" s="343">
        <v>170</v>
      </c>
      <c r="E154" s="344">
        <v>160</v>
      </c>
    </row>
    <row r="155" spans="1:5" s="184" customFormat="1">
      <c r="A155" s="183" t="s">
        <v>97</v>
      </c>
      <c r="B155" s="183" t="s">
        <v>7</v>
      </c>
      <c r="C155" s="353">
        <v>192.01</v>
      </c>
      <c r="D155" s="354">
        <v>150</v>
      </c>
      <c r="E155" s="355">
        <v>140</v>
      </c>
    </row>
    <row r="156" spans="1:5" s="182" customFormat="1">
      <c r="A156" s="181" t="s">
        <v>50</v>
      </c>
      <c r="B156" s="181" t="s">
        <v>8</v>
      </c>
      <c r="C156" s="358">
        <v>269.66000000000003</v>
      </c>
      <c r="D156" s="349">
        <v>160</v>
      </c>
      <c r="E156" s="359">
        <v>150</v>
      </c>
    </row>
    <row r="157" spans="1:5">
      <c r="A157" s="168" t="s">
        <v>55</v>
      </c>
      <c r="B157" s="162" t="s">
        <v>9</v>
      </c>
      <c r="C157" s="342">
        <v>0</v>
      </c>
      <c r="D157" s="343">
        <v>170</v>
      </c>
      <c r="E157" s="344">
        <v>160</v>
      </c>
    </row>
    <row r="158" spans="1:5" s="182" customFormat="1">
      <c r="A158" s="181" t="s">
        <v>50</v>
      </c>
      <c r="B158" s="181" t="s">
        <v>341</v>
      </c>
      <c r="C158" s="348">
        <v>269.66000000000003</v>
      </c>
      <c r="D158" s="349">
        <v>160</v>
      </c>
      <c r="E158" s="348">
        <v>150</v>
      </c>
    </row>
    <row r="159" spans="1:5">
      <c r="A159" s="168" t="s">
        <v>55</v>
      </c>
      <c r="B159" s="162" t="s">
        <v>10</v>
      </c>
      <c r="C159" s="342">
        <v>0</v>
      </c>
      <c r="D159" s="343">
        <v>170</v>
      </c>
      <c r="E159" s="344">
        <v>160</v>
      </c>
    </row>
    <row r="160" spans="1:5" s="177" customFormat="1">
      <c r="A160" s="176" t="s">
        <v>53</v>
      </c>
      <c r="B160" s="176" t="s">
        <v>11</v>
      </c>
      <c r="C160" s="340">
        <v>180.27</v>
      </c>
      <c r="D160" s="341">
        <v>155</v>
      </c>
      <c r="E160" s="340">
        <v>145</v>
      </c>
    </row>
    <row r="161" spans="1:5" s="184" customFormat="1">
      <c r="A161" s="183" t="s">
        <v>97</v>
      </c>
      <c r="B161" s="183" t="s">
        <v>12</v>
      </c>
      <c r="C161" s="353">
        <v>192.01</v>
      </c>
      <c r="D161" s="354">
        <v>150</v>
      </c>
      <c r="E161" s="355">
        <v>140</v>
      </c>
    </row>
    <row r="162" spans="1:5">
      <c r="A162" s="168" t="s">
        <v>55</v>
      </c>
      <c r="B162" s="162" t="s">
        <v>13</v>
      </c>
      <c r="C162" s="342">
        <v>0</v>
      </c>
      <c r="D162" s="343">
        <v>170</v>
      </c>
      <c r="E162" s="344">
        <v>160</v>
      </c>
    </row>
    <row r="163" spans="1:5" s="182" customFormat="1">
      <c r="A163" s="181" t="s">
        <v>50</v>
      </c>
      <c r="B163" s="181" t="s">
        <v>14</v>
      </c>
      <c r="C163" s="348">
        <v>269.66000000000003</v>
      </c>
      <c r="D163" s="349">
        <v>160</v>
      </c>
      <c r="E163" s="348">
        <v>150</v>
      </c>
    </row>
    <row r="164" spans="1:5">
      <c r="A164" s="168" t="s">
        <v>55</v>
      </c>
      <c r="B164" s="162" t="s">
        <v>15</v>
      </c>
      <c r="C164" s="342">
        <v>0</v>
      </c>
      <c r="D164" s="343">
        <v>170</v>
      </c>
      <c r="E164" s="344">
        <v>160</v>
      </c>
    </row>
    <row r="165" spans="1:5">
      <c r="A165" s="168" t="s">
        <v>55</v>
      </c>
      <c r="B165" s="162" t="s">
        <v>16</v>
      </c>
      <c r="C165" s="342">
        <v>0</v>
      </c>
      <c r="D165" s="343">
        <v>170</v>
      </c>
      <c r="E165" s="344">
        <v>160</v>
      </c>
    </row>
    <row r="166" spans="1:5" s="326" customFormat="1">
      <c r="A166" s="327" t="s">
        <v>97</v>
      </c>
      <c r="B166" s="183" t="s">
        <v>17</v>
      </c>
      <c r="C166" s="353">
        <v>192.01</v>
      </c>
      <c r="D166" s="354">
        <v>150</v>
      </c>
      <c r="E166" s="355">
        <v>140</v>
      </c>
    </row>
    <row r="167" spans="1:5">
      <c r="A167" s="168" t="s">
        <v>55</v>
      </c>
      <c r="B167" s="162" t="s">
        <v>18</v>
      </c>
      <c r="C167" s="342">
        <v>0</v>
      </c>
      <c r="D167" s="343">
        <v>170</v>
      </c>
      <c r="E167" s="344">
        <v>160</v>
      </c>
    </row>
    <row r="168" spans="1:5" s="182" customFormat="1">
      <c r="A168" s="181" t="s">
        <v>50</v>
      </c>
      <c r="B168" s="181" t="s">
        <v>19</v>
      </c>
      <c r="C168" s="348">
        <v>269.66000000000003</v>
      </c>
      <c r="D168" s="349">
        <v>160</v>
      </c>
      <c r="E168" s="348">
        <v>150</v>
      </c>
    </row>
    <row r="169" spans="1:5">
      <c r="A169" s="168" t="s">
        <v>55</v>
      </c>
      <c r="B169" s="162" t="s">
        <v>20</v>
      </c>
      <c r="C169" s="342">
        <v>0</v>
      </c>
      <c r="D169" s="343">
        <v>170</v>
      </c>
      <c r="E169" s="344">
        <v>160</v>
      </c>
    </row>
    <row r="170" spans="1:5" s="180" customFormat="1">
      <c r="A170" s="178" t="s">
        <v>48</v>
      </c>
      <c r="B170" s="179" t="s">
        <v>21</v>
      </c>
      <c r="C170" s="345">
        <v>157.35</v>
      </c>
      <c r="D170" s="346">
        <v>175</v>
      </c>
      <c r="E170" s="360">
        <v>165</v>
      </c>
    </row>
    <row r="171" spans="1:5">
      <c r="A171" s="168" t="s">
        <v>55</v>
      </c>
      <c r="B171" s="162" t="s">
        <v>22</v>
      </c>
      <c r="C171" s="342">
        <v>0</v>
      </c>
      <c r="D171" s="343">
        <v>170</v>
      </c>
      <c r="E171" s="344">
        <v>160</v>
      </c>
    </row>
    <row r="172" spans="1:5">
      <c r="A172" s="168" t="s">
        <v>55</v>
      </c>
      <c r="B172" s="162" t="s">
        <v>23</v>
      </c>
      <c r="C172" s="342">
        <v>0</v>
      </c>
      <c r="D172" s="343">
        <v>170</v>
      </c>
      <c r="E172" s="344">
        <v>160</v>
      </c>
    </row>
    <row r="173" spans="1:5">
      <c r="A173" s="168" t="s">
        <v>55</v>
      </c>
      <c r="B173" s="162" t="s">
        <v>24</v>
      </c>
      <c r="C173" s="342">
        <v>0</v>
      </c>
      <c r="D173" s="343">
        <v>170</v>
      </c>
      <c r="E173" s="344">
        <v>160</v>
      </c>
    </row>
    <row r="174" spans="1:5">
      <c r="A174" s="168" t="s">
        <v>55</v>
      </c>
      <c r="B174" s="162" t="s">
        <v>25</v>
      </c>
      <c r="C174" s="342">
        <v>0</v>
      </c>
      <c r="D174" s="343">
        <v>170</v>
      </c>
      <c r="E174" s="344">
        <v>160</v>
      </c>
    </row>
    <row r="175" spans="1:5" s="184" customFormat="1">
      <c r="A175" s="183" t="s">
        <v>97</v>
      </c>
      <c r="B175" s="183" t="s">
        <v>26</v>
      </c>
      <c r="C175" s="353">
        <v>192.01</v>
      </c>
      <c r="D175" s="354">
        <v>150</v>
      </c>
      <c r="E175" s="355">
        <v>140</v>
      </c>
    </row>
    <row r="176" spans="1:5">
      <c r="A176" s="168" t="s">
        <v>55</v>
      </c>
      <c r="B176" s="162" t="s">
        <v>27</v>
      </c>
      <c r="C176" s="342">
        <v>0</v>
      </c>
      <c r="D176" s="343">
        <v>170</v>
      </c>
      <c r="E176" s="344">
        <v>160</v>
      </c>
    </row>
    <row r="177" spans="1:5" s="182" customFormat="1">
      <c r="A177" s="181" t="s">
        <v>50</v>
      </c>
      <c r="B177" s="181" t="s">
        <v>28</v>
      </c>
      <c r="C177" s="348">
        <v>269.66000000000003</v>
      </c>
      <c r="D177" s="349">
        <v>160</v>
      </c>
      <c r="E177" s="348">
        <v>150</v>
      </c>
    </row>
    <row r="178" spans="1:5">
      <c r="A178" s="168" t="s">
        <v>55</v>
      </c>
      <c r="B178" s="162" t="s">
        <v>29</v>
      </c>
      <c r="C178" s="342">
        <v>0</v>
      </c>
      <c r="D178" s="343">
        <v>170</v>
      </c>
      <c r="E178" s="344">
        <v>160</v>
      </c>
    </row>
    <row r="179" spans="1:5">
      <c r="A179" s="168" t="s">
        <v>55</v>
      </c>
      <c r="B179" s="162" t="s">
        <v>30</v>
      </c>
      <c r="C179" s="342">
        <v>0</v>
      </c>
      <c r="D179" s="343">
        <v>170</v>
      </c>
      <c r="E179" s="344">
        <v>160</v>
      </c>
    </row>
    <row r="180" spans="1:5">
      <c r="A180" s="168" t="s">
        <v>55</v>
      </c>
      <c r="B180" s="162" t="s">
        <v>31</v>
      </c>
      <c r="C180" s="342">
        <v>0</v>
      </c>
      <c r="D180" s="343">
        <v>170</v>
      </c>
      <c r="E180" s="344">
        <v>160</v>
      </c>
    </row>
    <row r="181" spans="1:5">
      <c r="A181" s="168" t="s">
        <v>55</v>
      </c>
      <c r="B181" s="162" t="s">
        <v>32</v>
      </c>
      <c r="C181" s="342">
        <v>0</v>
      </c>
      <c r="D181" s="343">
        <v>170</v>
      </c>
      <c r="E181" s="344">
        <v>160</v>
      </c>
    </row>
    <row r="182" spans="1:5">
      <c r="A182" s="168" t="s">
        <v>55</v>
      </c>
      <c r="B182" s="162" t="s">
        <v>33</v>
      </c>
      <c r="C182" s="342">
        <v>0</v>
      </c>
      <c r="D182" s="343">
        <v>170</v>
      </c>
      <c r="E182" s="344">
        <v>160</v>
      </c>
    </row>
    <row r="183" spans="1:5">
      <c r="A183" s="168" t="s">
        <v>55</v>
      </c>
      <c r="B183" s="162" t="s">
        <v>34</v>
      </c>
      <c r="C183" s="342">
        <v>0</v>
      </c>
      <c r="D183" s="343">
        <v>170</v>
      </c>
      <c r="E183" s="344">
        <v>160</v>
      </c>
    </row>
    <row r="184" spans="1:5">
      <c r="A184" s="168" t="s">
        <v>55</v>
      </c>
      <c r="B184" s="162" t="s">
        <v>35</v>
      </c>
      <c r="C184" s="342">
        <v>0</v>
      </c>
      <c r="D184" s="343">
        <v>170</v>
      </c>
      <c r="E184" s="344">
        <v>160</v>
      </c>
    </row>
    <row r="185" spans="1:5" s="180" customFormat="1">
      <c r="A185" s="178" t="s">
        <v>48</v>
      </c>
      <c r="B185" s="179" t="s">
        <v>409</v>
      </c>
      <c r="C185" s="345">
        <v>157.35</v>
      </c>
      <c r="D185" s="346">
        <v>175</v>
      </c>
      <c r="E185" s="347">
        <v>165</v>
      </c>
    </row>
    <row r="186" spans="1:5" s="184" customFormat="1">
      <c r="A186" s="327" t="s">
        <v>97</v>
      </c>
      <c r="B186" s="183" t="s">
        <v>36</v>
      </c>
      <c r="C186" s="353">
        <v>192.01</v>
      </c>
      <c r="D186" s="354">
        <v>150</v>
      </c>
      <c r="E186" s="355">
        <v>140</v>
      </c>
    </row>
    <row r="187" spans="1:5" s="184" customFormat="1">
      <c r="A187" s="183" t="s">
        <v>97</v>
      </c>
      <c r="B187" s="183" t="s">
        <v>37</v>
      </c>
      <c r="C187" s="353">
        <v>192.01</v>
      </c>
      <c r="D187" s="354">
        <v>150</v>
      </c>
      <c r="E187" s="355">
        <v>140</v>
      </c>
    </row>
    <row r="188" spans="1:5" s="182" customFormat="1">
      <c r="A188" s="181" t="s">
        <v>50</v>
      </c>
      <c r="B188" s="181" t="s">
        <v>38</v>
      </c>
      <c r="C188" s="348">
        <v>269.66000000000003</v>
      </c>
      <c r="D188" s="349">
        <v>160</v>
      </c>
      <c r="E188" s="348">
        <v>150</v>
      </c>
    </row>
    <row r="189" spans="1:5" s="182" customFormat="1">
      <c r="A189" s="181" t="s">
        <v>50</v>
      </c>
      <c r="B189" s="181" t="s">
        <v>39</v>
      </c>
      <c r="C189" s="348">
        <v>269.66000000000003</v>
      </c>
      <c r="D189" s="349">
        <v>160</v>
      </c>
      <c r="E189" s="348">
        <v>150</v>
      </c>
    </row>
  </sheetData>
  <sortState ref="A3:E189">
    <sortCondition ref="B3:B189"/>
  </sortState>
  <phoneticPr fontId="23" type="noConversion"/>
  <pageMargins left="0.7" right="0.7" top="0.25" bottom="0.25" header="0.3" footer="0.3"/>
  <pageSetup paperSize="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6"/>
  <sheetViews>
    <sheetView showZeros="0" workbookViewId="0">
      <selection activeCell="C7" sqref="C7"/>
    </sheetView>
  </sheetViews>
  <sheetFormatPr defaultRowHeight="12.75"/>
  <cols>
    <col min="1" max="1" width="8.85546875" customWidth="1"/>
    <col min="2" max="2" width="7.140625" customWidth="1"/>
    <col min="3" max="3" width="24" customWidth="1"/>
    <col min="4" max="4" width="10.28515625" style="2" customWidth="1"/>
    <col min="5" max="6" width="12" customWidth="1"/>
    <col min="7" max="7" width="10.140625" customWidth="1"/>
    <col min="8" max="9" width="8.85546875" customWidth="1"/>
    <col min="10" max="10" width="10.42578125" customWidth="1"/>
    <col min="11" max="12" width="8.85546875" customWidth="1"/>
    <col min="13" max="13" width="15" customWidth="1"/>
  </cols>
  <sheetData>
    <row r="1" spans="1:13" s="9" customFormat="1" ht="39.75" customHeight="1">
      <c r="A1" s="9" t="s">
        <v>287</v>
      </c>
      <c r="B1" s="13" t="s">
        <v>314</v>
      </c>
      <c r="C1" s="13" t="s">
        <v>223</v>
      </c>
      <c r="D1" s="14" t="s">
        <v>256</v>
      </c>
      <c r="E1" s="15" t="s">
        <v>278</v>
      </c>
      <c r="F1" s="52" t="s">
        <v>317</v>
      </c>
      <c r="G1" s="19" t="s">
        <v>300</v>
      </c>
      <c r="H1" s="19" t="s">
        <v>299</v>
      </c>
      <c r="I1" s="32" t="s">
        <v>301</v>
      </c>
      <c r="J1" s="32" t="s">
        <v>302</v>
      </c>
      <c r="K1" s="32" t="s">
        <v>303</v>
      </c>
      <c r="L1" s="32" t="s">
        <v>255</v>
      </c>
      <c r="M1" s="32" t="s">
        <v>307</v>
      </c>
    </row>
    <row r="2" spans="1:13" s="333" customFormat="1" ht="39.75" customHeight="1">
      <c r="A2" s="333">
        <v>8</v>
      </c>
      <c r="B2" s="333" t="str">
        <f>IF(Line8!E11&lt;&gt;"",Line8!E11,"")</f>
        <v/>
      </c>
      <c r="C2" s="333" t="str">
        <f>IF(Line8!C11&lt;&gt;"",Line8!C11,"")</f>
        <v/>
      </c>
      <c r="D2" s="333" t="str">
        <f>IF(Line8!D11&lt;&gt;"",Line8!D11,"")</f>
        <v/>
      </c>
      <c r="E2" s="333" t="str">
        <f>IF(C2&lt;&gt;"",LOOKUP('Ln8'!C2,'Commodity Prices'!$A$9:$A$94,'Commodity Prices'!$B$9:$B$94),"")</f>
        <v/>
      </c>
      <c r="F2" s="334" t="str">
        <f>IF(D2&lt;&gt;"","DD","")</f>
        <v/>
      </c>
      <c r="G2" s="335">
        <f>Line8!G11</f>
        <v>0</v>
      </c>
      <c r="H2" s="335">
        <f>Line8!H11</f>
        <v>0</v>
      </c>
      <c r="I2" s="335">
        <f>Line8!I11</f>
        <v>0</v>
      </c>
      <c r="J2" s="335">
        <f>Line8!K11</f>
        <v>0</v>
      </c>
      <c r="K2" s="335">
        <f>G2+H2+J2</f>
        <v>0</v>
      </c>
      <c r="L2" s="333" t="str">
        <f>IF(D2&lt;&gt;"",Line8!$C$3,"")</f>
        <v/>
      </c>
      <c r="M2" s="333" t="str">
        <f>IF(D2&lt;&gt;"",Line8!$F$3,"")</f>
        <v/>
      </c>
    </row>
    <row r="3" spans="1:13" s="333" customFormat="1">
      <c r="B3" s="333">
        <f>IF(Line8!E12&lt;&gt;"",Line8!E12,"")</f>
        <v>0</v>
      </c>
      <c r="C3" s="333" t="str">
        <f>IF(Line8!C12&lt;&gt;"",Line8!C12,"")</f>
        <v/>
      </c>
      <c r="D3" s="333" t="str">
        <f>IF(Line8!D12&lt;&gt;"",Line8!D12,"")</f>
        <v/>
      </c>
      <c r="E3" s="333" t="str">
        <f>IF(C3&lt;&gt;"",LOOKUP('Ln8'!C3,'Commodity Prices'!$A$9:$A$94,'Commodity Prices'!$B$9:$B$94),"")</f>
        <v/>
      </c>
      <c r="F3" s="334" t="str">
        <f t="shared" ref="F3:F10" si="0">IF(D3&lt;&gt;"","DD","")</f>
        <v/>
      </c>
      <c r="G3" s="335">
        <f>Line8!G12</f>
        <v>0</v>
      </c>
      <c r="H3" s="335">
        <f>Line8!H12</f>
        <v>0</v>
      </c>
      <c r="I3" s="335">
        <f>Line8!I12</f>
        <v>0</v>
      </c>
      <c r="J3" s="335">
        <f>Line8!K12</f>
        <v>0</v>
      </c>
      <c r="K3" s="335">
        <f t="shared" ref="K3:K17" si="1">G3+H3+J3</f>
        <v>0</v>
      </c>
      <c r="L3" s="333" t="str">
        <f>IF(D3&lt;&gt;"",Line8!$C$3,"")</f>
        <v/>
      </c>
      <c r="M3" s="333" t="str">
        <f>IF(D3&lt;&gt;"",Line8!$F$3,"")</f>
        <v/>
      </c>
    </row>
    <row r="4" spans="1:13" s="333" customFormat="1">
      <c r="B4" s="333">
        <f>IF(Line8!E13&lt;&gt;"",Line8!E13,"")</f>
        <v>0</v>
      </c>
      <c r="C4" s="333" t="str">
        <f>IF(Line8!C13&lt;&gt;"",Line8!C13,"")</f>
        <v/>
      </c>
      <c r="D4" s="333" t="str">
        <f>IF(Line8!D13&lt;&gt;"",Line8!D13,"")</f>
        <v/>
      </c>
      <c r="E4" s="333" t="str">
        <f>IF(C4&lt;&gt;"",LOOKUP('Ln8'!C4,'Commodity Prices'!$A$9:$A$94,'Commodity Prices'!$B$9:$B$94),"")</f>
        <v/>
      </c>
      <c r="F4" s="334" t="str">
        <f t="shared" si="0"/>
        <v/>
      </c>
      <c r="G4" s="335">
        <f>Line8!G13</f>
        <v>0</v>
      </c>
      <c r="H4" s="335">
        <f>Line8!H13</f>
        <v>0</v>
      </c>
      <c r="I4" s="335">
        <f>Line8!I13</f>
        <v>0</v>
      </c>
      <c r="J4" s="335">
        <f>Line8!K13</f>
        <v>0</v>
      </c>
      <c r="K4" s="335">
        <f t="shared" si="1"/>
        <v>0</v>
      </c>
      <c r="L4" s="333" t="str">
        <f>IF(D4&lt;&gt;"",Line8!$C$3,"")</f>
        <v/>
      </c>
      <c r="M4" s="333" t="str">
        <f>IF(D4&lt;&gt;"",Line8!$F$3,"")</f>
        <v/>
      </c>
    </row>
    <row r="5" spans="1:13" s="333" customFormat="1">
      <c r="B5" s="333">
        <f>IF(Line8!E14&lt;&gt;"",Line8!E14,"")</f>
        <v>0</v>
      </c>
      <c r="C5" s="333" t="str">
        <f>IF(Line8!C14&lt;&gt;"",Line8!C14,"")</f>
        <v/>
      </c>
      <c r="D5" s="333" t="str">
        <f>IF(Line8!D14&lt;&gt;"",Line8!D14,"")</f>
        <v/>
      </c>
      <c r="E5" s="333" t="str">
        <f>IF(C5&lt;&gt;"",LOOKUP('Ln8'!C5,'Commodity Prices'!$A$9:$A$94,'Commodity Prices'!$B$9:$B$94),"")</f>
        <v/>
      </c>
      <c r="F5" s="334" t="str">
        <f t="shared" si="0"/>
        <v/>
      </c>
      <c r="G5" s="335">
        <f>Line8!G14</f>
        <v>0</v>
      </c>
      <c r="H5" s="335">
        <f>Line8!H14</f>
        <v>0</v>
      </c>
      <c r="I5" s="335">
        <f>Line8!I14</f>
        <v>0</v>
      </c>
      <c r="J5" s="335">
        <f>Line8!K14</f>
        <v>0</v>
      </c>
      <c r="K5" s="335">
        <f t="shared" si="1"/>
        <v>0</v>
      </c>
      <c r="L5" s="333" t="str">
        <f>IF(D5&lt;&gt;"",Line8!$C$3,"")</f>
        <v/>
      </c>
      <c r="M5" s="333" t="str">
        <f>IF(D5&lt;&gt;"",Line8!$F$3,"")</f>
        <v/>
      </c>
    </row>
    <row r="6" spans="1:13" s="333" customFormat="1">
      <c r="B6" s="333">
        <f>IF(Line8!E15&lt;&gt;"",Line8!E15,"")</f>
        <v>0</v>
      </c>
      <c r="C6" s="333" t="str">
        <f>IF(Line8!C15&lt;&gt;"",Line8!C15,"")</f>
        <v/>
      </c>
      <c r="D6" s="333" t="str">
        <f>IF(Line8!D15&lt;&gt;"",Line8!D15,"")</f>
        <v/>
      </c>
      <c r="E6" s="333" t="str">
        <f>IF(C6&lt;&gt;"",LOOKUP('Ln8'!C6,'Commodity Prices'!$A$9:$A$94,'Commodity Prices'!$B$9:$B$94),"")</f>
        <v/>
      </c>
      <c r="F6" s="334" t="str">
        <f t="shared" si="0"/>
        <v/>
      </c>
      <c r="G6" s="335">
        <f>Line8!G15</f>
        <v>0</v>
      </c>
      <c r="H6" s="335">
        <f>Line8!H15</f>
        <v>0</v>
      </c>
      <c r="I6" s="335">
        <f>Line8!I15</f>
        <v>0</v>
      </c>
      <c r="J6" s="335">
        <f>Line8!K15</f>
        <v>0</v>
      </c>
      <c r="K6" s="335">
        <f t="shared" si="1"/>
        <v>0</v>
      </c>
      <c r="L6" s="333" t="str">
        <f>IF(D6&lt;&gt;"",Line8!$C$3,"")</f>
        <v/>
      </c>
      <c r="M6" s="333" t="str">
        <f>IF(D6&lt;&gt;"",Line8!$F$3,"")</f>
        <v/>
      </c>
    </row>
    <row r="7" spans="1:13" s="333" customFormat="1">
      <c r="B7" s="333">
        <f>IF(Line8!E16&lt;&gt;"",Line8!E16,"")</f>
        <v>0</v>
      </c>
      <c r="C7" s="333" t="str">
        <f>IF(Line8!C16&lt;&gt;"",Line8!C16,"")</f>
        <v/>
      </c>
      <c r="D7" s="333" t="str">
        <f>IF(Line8!D16&lt;&gt;"",Line8!D16,"")</f>
        <v/>
      </c>
      <c r="E7" s="333" t="str">
        <f>IF(C7&lt;&gt;"",LOOKUP('Ln8'!C7,'Commodity Prices'!$A$9:$A$94,'Commodity Prices'!$B$9:$B$94),"")</f>
        <v/>
      </c>
      <c r="F7" s="334" t="str">
        <f t="shared" si="0"/>
        <v/>
      </c>
      <c r="G7" s="335">
        <f>Line8!G16</f>
        <v>0</v>
      </c>
      <c r="H7" s="335">
        <f>Line8!H16</f>
        <v>0</v>
      </c>
      <c r="I7" s="335">
        <f>Line8!I16</f>
        <v>0</v>
      </c>
      <c r="J7" s="335">
        <f>Line8!K16</f>
        <v>0</v>
      </c>
      <c r="K7" s="335">
        <f t="shared" si="1"/>
        <v>0</v>
      </c>
      <c r="L7" s="333" t="str">
        <f>IF(D7&lt;&gt;"",Line8!$C$3,"")</f>
        <v/>
      </c>
      <c r="M7" s="333" t="str">
        <f>IF(D7&lt;&gt;"",Line8!$F$3,"")</f>
        <v/>
      </c>
    </row>
    <row r="8" spans="1:13" s="333" customFormat="1">
      <c r="B8" s="333">
        <f>IF(Line8!E17&lt;&gt;"",Line8!E17,"")</f>
        <v>0</v>
      </c>
      <c r="C8" s="333" t="str">
        <f>IF(Line8!C17&lt;&gt;"",Line8!C17,"")</f>
        <v/>
      </c>
      <c r="D8" s="333" t="str">
        <f>IF(Line8!D17&lt;&gt;"",Line8!D17,"")</f>
        <v/>
      </c>
      <c r="E8" s="333" t="str">
        <f>IF(C8&lt;&gt;"",LOOKUP('Ln8'!C8,'Commodity Prices'!$A$9:$A$94,'Commodity Prices'!$B$9:$B$94),"")</f>
        <v/>
      </c>
      <c r="F8" s="334" t="str">
        <f t="shared" si="0"/>
        <v/>
      </c>
      <c r="G8" s="335">
        <f>Line8!G17</f>
        <v>0</v>
      </c>
      <c r="H8" s="335">
        <f>Line8!H17</f>
        <v>0</v>
      </c>
      <c r="I8" s="335">
        <f>Line8!I17</f>
        <v>0</v>
      </c>
      <c r="J8" s="335">
        <f>Line8!K17</f>
        <v>0</v>
      </c>
      <c r="K8" s="335">
        <f t="shared" si="1"/>
        <v>0</v>
      </c>
      <c r="L8" s="333" t="str">
        <f>IF(D8&lt;&gt;"",Line8!$C$3,"")</f>
        <v/>
      </c>
      <c r="M8" s="333" t="str">
        <f>IF(D8&lt;&gt;"",Line8!$F$3,"")</f>
        <v/>
      </c>
    </row>
    <row r="9" spans="1:13" s="333" customFormat="1">
      <c r="B9" s="333">
        <f>IF(Line8!E18&lt;&gt;"",Line8!E18,"")</f>
        <v>0</v>
      </c>
      <c r="C9" s="333" t="str">
        <f>IF(Line8!C18&lt;&gt;"",Line8!C18,"")</f>
        <v/>
      </c>
      <c r="D9" s="333" t="str">
        <f>IF(Line8!D18&lt;&gt;"",Line8!D18,"")</f>
        <v/>
      </c>
      <c r="E9" s="333" t="str">
        <f>IF(C9&lt;&gt;"",LOOKUP('Ln8'!C9,'Commodity Prices'!$A$9:$A$94,'Commodity Prices'!$B$9:$B$94),"")</f>
        <v/>
      </c>
      <c r="F9" s="334" t="str">
        <f t="shared" si="0"/>
        <v/>
      </c>
      <c r="G9" s="335">
        <f>Line8!G18</f>
        <v>0</v>
      </c>
      <c r="H9" s="335">
        <f>Line8!H18</f>
        <v>0</v>
      </c>
      <c r="I9" s="335">
        <f>Line8!I18</f>
        <v>0</v>
      </c>
      <c r="J9" s="335">
        <f>Line8!K18</f>
        <v>0</v>
      </c>
      <c r="K9" s="335">
        <f t="shared" si="1"/>
        <v>0</v>
      </c>
      <c r="L9" s="333" t="str">
        <f>IF(D9&lt;&gt;"",Line8!$C$3,"")</f>
        <v/>
      </c>
      <c r="M9" s="333" t="str">
        <f>IF(D9&lt;&gt;"",Line8!$F$3,"")</f>
        <v/>
      </c>
    </row>
    <row r="10" spans="1:13" s="333" customFormat="1">
      <c r="B10" s="333">
        <f>IF(Line8!E19&lt;&gt;"",Line8!E19,"")</f>
        <v>0</v>
      </c>
      <c r="C10" s="333" t="str">
        <f>IF(Line8!C19&lt;&gt;"",Line8!C19,"")</f>
        <v/>
      </c>
      <c r="D10" s="333" t="str">
        <f>IF(Line8!D19&lt;&gt;"",Line8!D19,"")</f>
        <v/>
      </c>
      <c r="E10" s="333" t="str">
        <f>IF(C10&lt;&gt;"",LOOKUP('Ln8'!C10,'Commodity Prices'!$A$9:$A$94,'Commodity Prices'!$B$9:$B$94),"")</f>
        <v/>
      </c>
      <c r="F10" s="334" t="str">
        <f t="shared" si="0"/>
        <v/>
      </c>
      <c r="G10" s="335">
        <f>Line8!G19</f>
        <v>0</v>
      </c>
      <c r="H10" s="335">
        <f>Line8!H19</f>
        <v>0</v>
      </c>
      <c r="I10" s="335">
        <f>Line8!I19</f>
        <v>0</v>
      </c>
      <c r="J10" s="335">
        <f>Line8!K19</f>
        <v>0</v>
      </c>
      <c r="K10" s="335">
        <f t="shared" si="1"/>
        <v>0</v>
      </c>
      <c r="L10" s="333" t="str">
        <f>IF(D10&lt;&gt;"",Line8!$C$3,"")</f>
        <v/>
      </c>
      <c r="M10" s="333" t="str">
        <f>IF(D10&lt;&gt;"",Line8!$F$3,"")</f>
        <v/>
      </c>
    </row>
    <row r="11" spans="1:13" s="336" customFormat="1">
      <c r="B11" s="336">
        <f>IF(Line8!E20&lt;&gt;"",Line8!E20,"")</f>
        <v>0</v>
      </c>
      <c r="C11" s="336" t="str">
        <f>IF(Line8!C20&lt;&gt;"",Line8!C20,"")</f>
        <v/>
      </c>
      <c r="D11" s="336" t="str">
        <f>IF(Line8!D20&lt;&gt;"",Line8!D20,"")</f>
        <v/>
      </c>
      <c r="E11" s="333" t="str">
        <f>IF(C11&lt;&gt;"",LOOKUP('Ln8'!C11,'Commodity Prices'!$A$9:$A$94,'Commodity Prices'!$B$9:$B$94),"")</f>
        <v/>
      </c>
      <c r="F11" s="337" t="str">
        <f>IF(D11&lt;&gt;"","MON","")</f>
        <v/>
      </c>
      <c r="G11" s="338">
        <f>Line8!G20</f>
        <v>0</v>
      </c>
      <c r="H11" s="338">
        <f>Line8!H20</f>
        <v>0</v>
      </c>
      <c r="I11" s="338">
        <f>Line8!I20</f>
        <v>0</v>
      </c>
      <c r="J11" s="338">
        <f>Line8!K20</f>
        <v>0</v>
      </c>
      <c r="K11" s="338">
        <f t="shared" si="1"/>
        <v>0</v>
      </c>
      <c r="L11" s="336" t="str">
        <f>IF(D11&lt;&gt;"",Line8!$C$3,"")</f>
        <v/>
      </c>
      <c r="M11" s="336" t="str">
        <f>IF(D11&lt;&gt;"",Line8!$F$3,"")</f>
        <v/>
      </c>
    </row>
    <row r="12" spans="1:13" s="333" customFormat="1">
      <c r="B12" s="333">
        <f>IF(Line8!E21&lt;&gt;"",Line8!E21,"")</f>
        <v>0</v>
      </c>
      <c r="C12" s="333" t="str">
        <f>IF(Line8!C21&lt;&gt;"",Line8!C21,"")</f>
        <v/>
      </c>
      <c r="D12" s="333" t="str">
        <f>IF(Line8!D21&lt;&gt;"",Line8!D21,"")</f>
        <v/>
      </c>
      <c r="E12" s="333" t="str">
        <f>IF(C12&lt;&gt;"",LOOKUP('Ln8'!C12,'Commodity Prices'!$A$9:$A$94,'Commodity Prices'!$B$9:$B$94),"")</f>
        <v/>
      </c>
      <c r="F12" s="334" t="str">
        <f t="shared" ref="F12:F17" si="2">IF(D12&lt;&gt;"","MON","")</f>
        <v/>
      </c>
      <c r="G12" s="335">
        <f>Line8!G21</f>
        <v>0</v>
      </c>
      <c r="H12" s="335">
        <f>Line8!H21</f>
        <v>0</v>
      </c>
      <c r="I12" s="335">
        <f>Line8!I21</f>
        <v>0</v>
      </c>
      <c r="J12" s="335">
        <f>Line8!K21</f>
        <v>0</v>
      </c>
      <c r="K12" s="335">
        <f t="shared" si="1"/>
        <v>0</v>
      </c>
      <c r="L12" s="333" t="str">
        <f>IF(D12&lt;&gt;"",Line8!$C$3,"")</f>
        <v/>
      </c>
      <c r="M12" s="333" t="str">
        <f>IF(D12&lt;&gt;"",Line8!$F$3,"")</f>
        <v/>
      </c>
    </row>
    <row r="13" spans="1:13" s="333" customFormat="1">
      <c r="B13" s="333">
        <f>IF(Line8!E22&lt;&gt;"",Line8!E22,"")</f>
        <v>0</v>
      </c>
      <c r="C13" s="333" t="str">
        <f>IF(Line8!C22&lt;&gt;"",Line8!C22,"")</f>
        <v/>
      </c>
      <c r="D13" s="333" t="str">
        <f>IF(Line8!D22&lt;&gt;"",Line8!D22,"")</f>
        <v/>
      </c>
      <c r="E13" s="333" t="str">
        <f>IF(C13&lt;&gt;"",LOOKUP('Ln8'!C13,'Commodity Prices'!$A$9:$A$94,'Commodity Prices'!$B$9:$B$94),"")</f>
        <v/>
      </c>
      <c r="F13" s="334" t="str">
        <f t="shared" si="2"/>
        <v/>
      </c>
      <c r="G13" s="335">
        <f>Line8!G22</f>
        <v>0</v>
      </c>
      <c r="H13" s="335">
        <f>Line8!H22</f>
        <v>0</v>
      </c>
      <c r="I13" s="335">
        <f>Line8!I22</f>
        <v>0</v>
      </c>
      <c r="J13" s="335">
        <f>Line8!K22</f>
        <v>0</v>
      </c>
      <c r="K13" s="335">
        <f t="shared" si="1"/>
        <v>0</v>
      </c>
      <c r="L13" s="333" t="str">
        <f>IF(D13&lt;&gt;"",Line8!$C$3,"")</f>
        <v/>
      </c>
      <c r="M13" s="333" t="str">
        <f>IF(D13&lt;&gt;"",Line8!$F$3,"")</f>
        <v/>
      </c>
    </row>
    <row r="14" spans="1:13" s="333" customFormat="1">
      <c r="B14" s="333">
        <f>IF(Line8!E23&lt;&gt;"",Line8!E23,"")</f>
        <v>0</v>
      </c>
      <c r="C14" s="333" t="str">
        <f>IF(Line8!C23&lt;&gt;"",Line8!C23,"")</f>
        <v/>
      </c>
      <c r="D14" s="333" t="str">
        <f>IF(Line8!D23&lt;&gt;"",Line8!D23,"")</f>
        <v/>
      </c>
      <c r="E14" s="333" t="str">
        <f>IF(C14&lt;&gt;"",LOOKUP('Ln8'!C14,'Commodity Prices'!$A$9:$A$94,'Commodity Prices'!$B$9:$B$94),"")</f>
        <v/>
      </c>
      <c r="F14" s="334" t="str">
        <f t="shared" si="2"/>
        <v/>
      </c>
      <c r="G14" s="335">
        <f>Line8!G23</f>
        <v>0</v>
      </c>
      <c r="H14" s="335">
        <f>Line8!H23</f>
        <v>0</v>
      </c>
      <c r="I14" s="335">
        <f>Line8!I23</f>
        <v>0</v>
      </c>
      <c r="J14" s="335">
        <f>Line8!K23</f>
        <v>0</v>
      </c>
      <c r="K14" s="335">
        <f t="shared" si="1"/>
        <v>0</v>
      </c>
      <c r="L14" s="333" t="str">
        <f>IF(D14&lt;&gt;"",Line8!$C$3,"")</f>
        <v/>
      </c>
      <c r="M14" s="333" t="str">
        <f>IF(D14&lt;&gt;"",Line8!$F$3,"")</f>
        <v/>
      </c>
    </row>
    <row r="15" spans="1:13" s="333" customFormat="1">
      <c r="B15" s="333">
        <f>IF(Line8!E24&lt;&gt;"",Line8!E24,"")</f>
        <v>0</v>
      </c>
      <c r="C15" s="333" t="str">
        <f>IF(Line8!C24&lt;&gt;"",Line8!C24,"")</f>
        <v/>
      </c>
      <c r="D15" s="333" t="str">
        <f>IF(Line8!D24&lt;&gt;"",Line8!D24,"")</f>
        <v/>
      </c>
      <c r="E15" s="333" t="str">
        <f>IF(C15&lt;&gt;"",LOOKUP('Ln8'!C15,'Commodity Prices'!$A$9:$A$94,'Commodity Prices'!$B$9:$B$94),"")</f>
        <v/>
      </c>
      <c r="F15" s="334" t="str">
        <f t="shared" si="2"/>
        <v/>
      </c>
      <c r="G15" s="335">
        <f>Line8!G24</f>
        <v>0</v>
      </c>
      <c r="H15" s="335">
        <f>Line8!H24</f>
        <v>0</v>
      </c>
      <c r="I15" s="335">
        <f>Line8!I24</f>
        <v>0</v>
      </c>
      <c r="J15" s="335">
        <f>Line8!K24</f>
        <v>0</v>
      </c>
      <c r="K15" s="335">
        <f t="shared" si="1"/>
        <v>0</v>
      </c>
      <c r="L15" s="333" t="str">
        <f>IF(D15&lt;&gt;"",Line8!$C$3,"")</f>
        <v/>
      </c>
      <c r="M15" s="333" t="str">
        <f>IF(D15&lt;&gt;"",Line8!$F$3,"")</f>
        <v/>
      </c>
    </row>
    <row r="16" spans="1:13" s="333" customFormat="1">
      <c r="B16" s="333">
        <f>IF(Line8!E25&lt;&gt;"",Line8!E25,"")</f>
        <v>0</v>
      </c>
      <c r="C16" s="333" t="str">
        <f>IF(Line8!C25&lt;&gt;"",Line8!C25,"")</f>
        <v/>
      </c>
      <c r="D16" s="333" t="str">
        <f>IF(Line8!D25&lt;&gt;"",Line8!D25,"")</f>
        <v/>
      </c>
      <c r="E16" s="333" t="str">
        <f>IF(C16&lt;&gt;"",LOOKUP('Ln8'!C16,'Commodity Prices'!$A$9:$A$94,'Commodity Prices'!$B$9:$B$94),"")</f>
        <v/>
      </c>
      <c r="F16" s="334" t="str">
        <f t="shared" si="2"/>
        <v/>
      </c>
      <c r="G16" s="335">
        <f>Line8!G25</f>
        <v>0</v>
      </c>
      <c r="H16" s="335">
        <f>Line8!H25</f>
        <v>0</v>
      </c>
      <c r="I16" s="335">
        <f>Line8!I25</f>
        <v>0</v>
      </c>
      <c r="J16" s="335">
        <f>Line8!K25</f>
        <v>0</v>
      </c>
      <c r="K16" s="335">
        <f t="shared" si="1"/>
        <v>0</v>
      </c>
      <c r="L16" s="333" t="str">
        <f>IF(D16&lt;&gt;"",Line8!$C$3,"")</f>
        <v/>
      </c>
      <c r="M16" s="333" t="str">
        <f>IF(D16&lt;&gt;"",Line8!$F$3,"")</f>
        <v/>
      </c>
    </row>
    <row r="17" spans="2:13" s="333" customFormat="1">
      <c r="B17" s="333">
        <f>IF(Line8!E26&lt;&gt;"",Line8!E26,"")</f>
        <v>0</v>
      </c>
      <c r="C17" s="333" t="str">
        <f>IF(Line8!C26&lt;&gt;"",Line8!C26,"")</f>
        <v/>
      </c>
      <c r="D17" s="333" t="str">
        <f>IF(Line8!D26&lt;&gt;"",Line8!D26,"")</f>
        <v/>
      </c>
      <c r="E17" s="333" t="str">
        <f>IF(C17&lt;&gt;"",LOOKUP('Ln8'!C17,'Commodity Prices'!$A$9:$A$94,'Commodity Prices'!$B$9:$B$94),"")</f>
        <v/>
      </c>
      <c r="F17" s="334" t="str">
        <f t="shared" si="2"/>
        <v/>
      </c>
      <c r="G17" s="335">
        <f>Line8!G26</f>
        <v>0</v>
      </c>
      <c r="H17" s="335">
        <f>Line8!H26</f>
        <v>0</v>
      </c>
      <c r="I17" s="335">
        <f>Line8!I26</f>
        <v>0</v>
      </c>
      <c r="J17" s="335">
        <f>Line8!K26</f>
        <v>0</v>
      </c>
      <c r="K17" s="335">
        <f t="shared" si="1"/>
        <v>0</v>
      </c>
      <c r="L17" s="333" t="str">
        <f>IF(D17&lt;&gt;"",Line8!$C$3,"")</f>
        <v/>
      </c>
      <c r="M17" s="333" t="str">
        <f>IF(D17&lt;&gt;"",Line8!$F$3,"")</f>
        <v/>
      </c>
    </row>
    <row r="18" spans="2:13" s="336" customFormat="1">
      <c r="E18" s="333" t="str">
        <f>IF(C18&lt;&gt;"",LOOKUP('Ln8'!C18,'Commodity Prices'!$A$9:$A$94,'Commodity Prices'!$B$9:$B$94),"")</f>
        <v/>
      </c>
      <c r="G18" s="338"/>
      <c r="H18" s="338"/>
      <c r="I18" s="338"/>
      <c r="J18" s="338"/>
      <c r="K18" s="338"/>
    </row>
    <row r="19" spans="2:13" s="333" customFormat="1">
      <c r="D19" s="334"/>
      <c r="E19" s="333" t="str">
        <f>IF(C19&lt;&gt;"",LOOKUP('Ln8'!C19,'Commodity Prices'!$A$9:$A$94,'Commodity Prices'!$B$9:$B$94),"")</f>
        <v/>
      </c>
    </row>
    <row r="20" spans="2:13" s="333" customFormat="1">
      <c r="D20" s="334"/>
      <c r="E20" s="333" t="str">
        <f>IF(C20&lt;&gt;"",LOOKUP('Ln8'!C20,'Commodity Prices'!$A$9:$A$94,'Commodity Prices'!$B$9:$B$94),"")</f>
        <v/>
      </c>
    </row>
    <row r="21" spans="2:13" s="333" customFormat="1">
      <c r="D21" s="334"/>
      <c r="E21" s="333" t="str">
        <f>IF(C21&lt;&gt;"",LOOKUP('Ln8'!C21,'Commodity Prices'!$A$9:$A$94,'Commodity Prices'!$B$9:$B$94),"")</f>
        <v/>
      </c>
    </row>
    <row r="22" spans="2:13" s="333" customFormat="1">
      <c r="D22" s="334"/>
      <c r="E22" s="333" t="str">
        <f>IF(C22&lt;&gt;"",LOOKUP('Ln8'!C22,'Commodity Prices'!$A$9:$A$94,'Commodity Prices'!$B$9:$B$94),"")</f>
        <v/>
      </c>
    </row>
    <row r="23" spans="2:13" s="333" customFormat="1">
      <c r="D23" s="334"/>
      <c r="E23" s="333" t="str">
        <f>IF(C23&lt;&gt;"",LOOKUP('Ln8'!C23,'Commodity Prices'!$A$9:$A$94,'Commodity Prices'!$B$9:$B$94),"")</f>
        <v/>
      </c>
    </row>
    <row r="24" spans="2:13" s="333" customFormat="1">
      <c r="D24" s="334"/>
      <c r="E24" s="333" t="str">
        <f>IF(C24&lt;&gt;"",LOOKUP('Ln8'!C24,'Commodity Prices'!$A$9:$A$94,'Commodity Prices'!$B$9:$B$94),"")</f>
        <v/>
      </c>
    </row>
    <row r="25" spans="2:13" s="333" customFormat="1">
      <c r="D25" s="334"/>
      <c r="E25" s="333" t="str">
        <f>IF(C25&lt;&gt;"",LOOKUP('Ln8'!C25,'Commodity Prices'!$A$9:$A$94,'Commodity Prices'!$B$9:$B$94),"")</f>
        <v/>
      </c>
    </row>
    <row r="26" spans="2:13" s="333" customFormat="1">
      <c r="D26" s="334"/>
      <c r="E26" s="333" t="str">
        <f>IF(C26&lt;&gt;"",LOOKUP('Ln8'!C26,'Commodity Prices'!$A$9:$A$94,'Commodity Prices'!$B$9:$B$94),"")</f>
        <v/>
      </c>
    </row>
    <row r="27" spans="2:13" s="333" customFormat="1">
      <c r="D27" s="334"/>
      <c r="E27" s="333" t="str">
        <f>IF(C27&lt;&gt;"",LOOKUP('Ln8'!C27,'Commodity Prices'!$A$9:$A$94,'Commodity Prices'!$B$9:$B$94),"")</f>
        <v/>
      </c>
    </row>
    <row r="28" spans="2:13" s="333" customFormat="1">
      <c r="D28" s="334"/>
      <c r="E28" s="333" t="str">
        <f>IF(C28&lt;&gt;"",LOOKUP('Ln8'!C28,'Commodity Prices'!$A$9:$A$94,'Commodity Prices'!$B$9:$B$94),"")</f>
        <v/>
      </c>
    </row>
    <row r="29" spans="2:13" s="333" customFormat="1">
      <c r="D29" s="334"/>
      <c r="E29" s="333" t="str">
        <f>IF(C29&lt;&gt;"",LOOKUP('Ln8'!C29,'Commodity Prices'!$A$9:$A$94,'Commodity Prices'!$B$9:$B$94),"")</f>
        <v/>
      </c>
    </row>
    <row r="30" spans="2:13" s="333" customFormat="1">
      <c r="D30" s="334"/>
      <c r="E30" s="333" t="str">
        <f>IF(C30&lt;&gt;"",LOOKUP('Ln8'!C30,'Commodity Prices'!$A$9:$A$94,'Commodity Prices'!$B$9:$B$94),"")</f>
        <v/>
      </c>
    </row>
    <row r="31" spans="2:13" s="333" customFormat="1">
      <c r="D31" s="334"/>
      <c r="E31" s="333" t="str">
        <f>IF(C31&lt;&gt;"",LOOKUP('Ln8'!C31,'Commodity Prices'!$A$9:$A$94,'Commodity Prices'!$B$9:$B$94),"")</f>
        <v/>
      </c>
    </row>
    <row r="32" spans="2:13" s="333" customFormat="1">
      <c r="D32" s="334"/>
      <c r="E32" s="333" t="str">
        <f>IF(C32&lt;&gt;"",LOOKUP('Ln8'!C32,'Commodity Prices'!$A$9:$A$94,'Commodity Prices'!$B$9:$B$94),"")</f>
        <v/>
      </c>
    </row>
    <row r="33" spans="4:5" s="333" customFormat="1">
      <c r="D33" s="334"/>
      <c r="E33" s="333" t="str">
        <f>IF(C33&lt;&gt;"",LOOKUP('Ln8'!C33,'Commodity Prices'!$A$9:$A$94,'Commodity Prices'!$B$9:$B$94),"")</f>
        <v/>
      </c>
    </row>
    <row r="34" spans="4:5" s="333" customFormat="1">
      <c r="D34" s="334"/>
      <c r="E34" s="333" t="str">
        <f>IF(C34&lt;&gt;"",LOOKUP('Ln8'!C34,'Commodity Prices'!$A$9:$A$94,'Commodity Prices'!$B$9:$B$94),"")</f>
        <v/>
      </c>
    </row>
    <row r="35" spans="4:5" s="333" customFormat="1">
      <c r="D35" s="334"/>
      <c r="E35" s="333" t="str">
        <f>IF(C35&lt;&gt;"",LOOKUP('Ln8'!C35,'Commodity Prices'!$A$9:$A$94,'Commodity Prices'!$B$9:$B$94),"")</f>
        <v/>
      </c>
    </row>
    <row r="36" spans="4:5" s="333" customFormat="1">
      <c r="D36" s="334"/>
      <c r="E36" s="333" t="str">
        <f>IF(C36&lt;&gt;"",LOOKUP('Ln8'!C36,'Commodity Prices'!$A$9:$A$94,'Commodity Prices'!$B$9:$B$94),"")</f>
        <v/>
      </c>
    </row>
    <row r="37" spans="4:5" s="333" customFormat="1">
      <c r="D37" s="334"/>
      <c r="E37" s="333" t="str">
        <f>IF(C37&lt;&gt;"",LOOKUP('Ln8'!C37,'Commodity Prices'!$A$9:$A$94,'Commodity Prices'!$B$9:$B$94),"")</f>
        <v/>
      </c>
    </row>
    <row r="38" spans="4:5" s="333" customFormat="1">
      <c r="D38" s="334"/>
      <c r="E38" s="333" t="str">
        <f>IF(C38&lt;&gt;"",LOOKUP('Ln8'!C38,'Commodity Prices'!$A$9:$A$94,'Commodity Prices'!$B$9:$B$94),"")</f>
        <v/>
      </c>
    </row>
    <row r="39" spans="4:5" s="333" customFormat="1">
      <c r="D39" s="334"/>
      <c r="E39" s="333" t="str">
        <f>IF(C39&lt;&gt;"",LOOKUP('Ln8'!C39,'Commodity Prices'!$A$9:$A$94,'Commodity Prices'!$B$9:$B$94),"")</f>
        <v/>
      </c>
    </row>
    <row r="40" spans="4:5" s="333" customFormat="1">
      <c r="D40" s="334"/>
      <c r="E40" s="333" t="str">
        <f>IF(C40&lt;&gt;"",LOOKUP('Ln8'!C40,'Commodity Prices'!$A$9:$A$94,'Commodity Prices'!$B$9:$B$94),"")</f>
        <v/>
      </c>
    </row>
    <row r="41" spans="4:5" s="333" customFormat="1">
      <c r="D41" s="334"/>
      <c r="E41" s="333" t="str">
        <f>IF(C41&lt;&gt;"",LOOKUP('Ln8'!C41,'Commodity Prices'!$A$9:$A$94,'Commodity Prices'!$B$9:$B$94),"")</f>
        <v/>
      </c>
    </row>
    <row r="42" spans="4:5" s="333" customFormat="1">
      <c r="D42" s="334"/>
      <c r="E42" s="333" t="str">
        <f>IF(C42&lt;&gt;"",LOOKUP('Ln8'!C42,'Commodity Prices'!$A$9:$A$94,'Commodity Prices'!$B$9:$B$94),"")</f>
        <v/>
      </c>
    </row>
    <row r="43" spans="4:5" s="333" customFormat="1">
      <c r="D43" s="334"/>
      <c r="E43" s="333" t="str">
        <f>IF(C43&lt;&gt;"",LOOKUP('Ln8'!C43,'Commodity Prices'!$A$9:$A$94,'Commodity Prices'!$B$9:$B$94),"")</f>
        <v/>
      </c>
    </row>
    <row r="44" spans="4:5" s="333" customFormat="1">
      <c r="D44" s="334"/>
      <c r="E44" s="333" t="str">
        <f>IF(C44&lt;&gt;"",LOOKUP('Ln8'!C44,'Commodity Prices'!$A$9:$A$94,'Commodity Prices'!$B$9:$B$94),"")</f>
        <v/>
      </c>
    </row>
    <row r="45" spans="4:5" s="333" customFormat="1">
      <c r="D45" s="334"/>
    </row>
    <row r="46" spans="4:5" s="333" customFormat="1">
      <c r="D46" s="334"/>
    </row>
  </sheetData>
  <customSheetViews>
    <customSheetView guid="{7F74DE94-A129-4426-97DC-A2405453C426}" showRuler="0">
      <selection activeCell="C15" sqref="C15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8"/>
  <sheetViews>
    <sheetView showZeros="0" workbookViewId="0">
      <selection activeCell="B37" sqref="B37"/>
    </sheetView>
  </sheetViews>
  <sheetFormatPr defaultRowHeight="12.75"/>
  <cols>
    <col min="1" max="1" width="8.85546875" customWidth="1"/>
    <col min="2" max="2" width="7.140625" customWidth="1"/>
    <col min="3" max="3" width="38.140625" bestFit="1" customWidth="1"/>
    <col min="4" max="4" width="10.28515625" style="2" customWidth="1"/>
    <col min="5" max="6" width="12" customWidth="1"/>
    <col min="7" max="7" width="10.140625" customWidth="1"/>
    <col min="8" max="9" width="8.85546875" customWidth="1"/>
    <col min="10" max="10" width="10.42578125" customWidth="1"/>
    <col min="11" max="12" width="8.85546875" customWidth="1"/>
    <col min="13" max="13" width="15" customWidth="1"/>
  </cols>
  <sheetData>
    <row r="1" spans="1:13" s="9" customFormat="1" ht="39.75" customHeight="1">
      <c r="A1" s="51" t="s">
        <v>287</v>
      </c>
      <c r="B1" s="13" t="s">
        <v>314</v>
      </c>
      <c r="C1" s="13" t="s">
        <v>223</v>
      </c>
      <c r="D1" s="14" t="s">
        <v>256</v>
      </c>
      <c r="E1" s="15" t="s">
        <v>278</v>
      </c>
      <c r="F1" s="52" t="s">
        <v>318</v>
      </c>
      <c r="G1" s="19" t="s">
        <v>300</v>
      </c>
      <c r="H1" s="19" t="s">
        <v>299</v>
      </c>
      <c r="I1" s="32" t="s">
        <v>301</v>
      </c>
      <c r="J1" s="32" t="s">
        <v>302</v>
      </c>
      <c r="K1" s="32" t="s">
        <v>303</v>
      </c>
      <c r="L1" s="32" t="s">
        <v>255</v>
      </c>
      <c r="M1" s="32" t="s">
        <v>307</v>
      </c>
    </row>
    <row r="2" spans="1:13" ht="39.75" customHeight="1">
      <c r="A2">
        <v>17</v>
      </c>
      <c r="B2">
        <f>IF('COMMODITY CALCULATOR'!G13&lt;&gt;"",'COMMODITY CALCULATOR'!G13,"")</f>
        <v>0</v>
      </c>
      <c r="C2" t="str">
        <f>IF('COMMODITY CALCULATOR'!C13&lt;&gt;"",'COMMODITY CALCULATOR'!C13,"")</f>
        <v/>
      </c>
      <c r="D2" t="str">
        <f>IF('COMMODITY CALCULATOR'!D13&lt;&gt;"",'COMMODITY CALCULATOR'!D13,"")</f>
        <v/>
      </c>
      <c r="E2" t="str">
        <f>IF(C2&lt;&gt;"",LOOKUP('ln17'!C2,'Commodity Prices'!$A$9:$A$100,'Commodity Prices'!$B$9:$B$100),"")</f>
        <v/>
      </c>
      <c r="F2" s="2" t="str">
        <f>IF(D2&lt;&gt;"","DD","")</f>
        <v/>
      </c>
      <c r="G2" s="20">
        <f>'COMMODITY CALCULATOR'!I13</f>
        <v>0</v>
      </c>
      <c r="H2" s="20">
        <f>'COMMODITY CALCULATOR'!K13</f>
        <v>0</v>
      </c>
      <c r="I2" s="20">
        <f>'COMMODITY CALCULATOR'!L13</f>
        <v>0</v>
      </c>
      <c r="J2" s="20">
        <f>'COMMODITY CALCULATOR'!N13</f>
        <v>0</v>
      </c>
      <c r="K2" s="20">
        <f>G2+H2+J2</f>
        <v>0</v>
      </c>
      <c r="L2" t="str">
        <f>IF(D2&lt;&gt;"",Line8!$C$3,"")</f>
        <v/>
      </c>
      <c r="M2" t="str">
        <f>IF(D2&lt;&gt;"",Line8!$F$3,"")</f>
        <v/>
      </c>
    </row>
    <row r="3" spans="1:13">
      <c r="B3">
        <f>IF('COMMODITY CALCULATOR'!G14&lt;&gt;"",'COMMODITY CALCULATOR'!G14,"")</f>
        <v>0</v>
      </c>
      <c r="C3" t="str">
        <f>IF('COMMODITY CALCULATOR'!C14&lt;&gt;"",'COMMODITY CALCULATOR'!C14,"")</f>
        <v/>
      </c>
      <c r="D3" t="str">
        <f>IF('COMMODITY CALCULATOR'!D14&lt;&gt;"",'COMMODITY CALCULATOR'!D14,"")</f>
        <v/>
      </c>
      <c r="E3" t="str">
        <f>IF(C3&lt;&gt;"",LOOKUP('ln17'!C3,'Commodity Prices'!$A$9:$A$100,'Commodity Prices'!$B$9:$B$100),"")</f>
        <v/>
      </c>
      <c r="F3" s="2" t="str">
        <f t="shared" ref="F3:F10" si="0">IF(D3&lt;&gt;"","DD","")</f>
        <v/>
      </c>
      <c r="G3" s="20">
        <f>'COMMODITY CALCULATOR'!I14</f>
        <v>0</v>
      </c>
      <c r="H3" s="20">
        <f>'COMMODITY CALCULATOR'!K14</f>
        <v>0</v>
      </c>
      <c r="I3" s="20">
        <f>'COMMODITY CALCULATOR'!L14</f>
        <v>0</v>
      </c>
      <c r="J3" s="20">
        <f>'COMMODITY CALCULATOR'!N14</f>
        <v>0</v>
      </c>
      <c r="K3" s="20">
        <f t="shared" ref="K3:K17" si="1">G3+H3+J3</f>
        <v>0</v>
      </c>
      <c r="L3" t="str">
        <f>IF(D3&lt;&gt;"",Line8!$C$3,"")</f>
        <v/>
      </c>
      <c r="M3" t="str">
        <f>IF(D3&lt;&gt;"",Line8!$F$3,"")</f>
        <v/>
      </c>
    </row>
    <row r="4" spans="1:13">
      <c r="B4">
        <f>IF('COMMODITY CALCULATOR'!G15&lt;&gt;"",'COMMODITY CALCULATOR'!G15,"")</f>
        <v>0</v>
      </c>
      <c r="C4" t="str">
        <f>IF('COMMODITY CALCULATOR'!C15&lt;&gt;"",'COMMODITY CALCULATOR'!C15,"")</f>
        <v/>
      </c>
      <c r="D4" t="str">
        <f>IF('COMMODITY CALCULATOR'!D15&lt;&gt;"",'COMMODITY CALCULATOR'!D15,"")</f>
        <v/>
      </c>
      <c r="E4" t="str">
        <f>IF(C4&lt;&gt;"",LOOKUP('ln17'!C4,'Commodity Prices'!$A$9:$A$100,'Commodity Prices'!$B$9:$B$100),"")</f>
        <v/>
      </c>
      <c r="F4" s="2" t="str">
        <f t="shared" si="0"/>
        <v/>
      </c>
      <c r="G4" s="20">
        <f>'COMMODITY CALCULATOR'!I15</f>
        <v>0</v>
      </c>
      <c r="H4" s="20">
        <f>'COMMODITY CALCULATOR'!K15</f>
        <v>0</v>
      </c>
      <c r="I4" s="20">
        <f>'COMMODITY CALCULATOR'!L15</f>
        <v>0</v>
      </c>
      <c r="J4" s="20">
        <f>'COMMODITY CALCULATOR'!N15</f>
        <v>0</v>
      </c>
      <c r="K4" s="20">
        <f t="shared" si="1"/>
        <v>0</v>
      </c>
      <c r="L4" t="str">
        <f>IF(D4&lt;&gt;"",Line8!$C$3,"")</f>
        <v/>
      </c>
      <c r="M4" t="str">
        <f>IF(D4&lt;&gt;"",Line8!$F$3,"")</f>
        <v/>
      </c>
    </row>
    <row r="5" spans="1:13">
      <c r="B5">
        <f>IF('COMMODITY CALCULATOR'!G16&lt;&gt;"",'COMMODITY CALCULATOR'!G16,"")</f>
        <v>0</v>
      </c>
      <c r="C5" t="str">
        <f>IF('COMMODITY CALCULATOR'!C16&lt;&gt;"",'COMMODITY CALCULATOR'!C16,"")</f>
        <v/>
      </c>
      <c r="D5" t="str">
        <f>IF('COMMODITY CALCULATOR'!D16&lt;&gt;"",'COMMODITY CALCULATOR'!D16,"")</f>
        <v/>
      </c>
      <c r="E5" t="str">
        <f>IF(C5&lt;&gt;"",LOOKUP('ln17'!C5,'Commodity Prices'!$A$9:$A$100,'Commodity Prices'!$B$9:$B$100),"")</f>
        <v/>
      </c>
      <c r="F5" s="2" t="str">
        <f t="shared" si="0"/>
        <v/>
      </c>
      <c r="G5" s="20">
        <f>'COMMODITY CALCULATOR'!I16</f>
        <v>0</v>
      </c>
      <c r="H5" s="20">
        <f>'COMMODITY CALCULATOR'!K16</f>
        <v>0</v>
      </c>
      <c r="I5" s="20">
        <f>'COMMODITY CALCULATOR'!L16</f>
        <v>0</v>
      </c>
      <c r="J5" s="20">
        <f>'COMMODITY CALCULATOR'!N16</f>
        <v>0</v>
      </c>
      <c r="K5" s="20">
        <f t="shared" si="1"/>
        <v>0</v>
      </c>
      <c r="L5" t="str">
        <f>IF(D5&lt;&gt;"",Line8!$C$3,"")</f>
        <v/>
      </c>
      <c r="M5" t="str">
        <f>IF(D5&lt;&gt;"",Line8!$F$3,"")</f>
        <v/>
      </c>
    </row>
    <row r="6" spans="1:13">
      <c r="B6">
        <f>IF('COMMODITY CALCULATOR'!G17&lt;&gt;"",'COMMODITY CALCULATOR'!G17,"")</f>
        <v>0</v>
      </c>
      <c r="C6" t="str">
        <f>IF('COMMODITY CALCULATOR'!C17&lt;&gt;"",'COMMODITY CALCULATOR'!C17,"")</f>
        <v/>
      </c>
      <c r="D6" t="str">
        <f>IF('COMMODITY CALCULATOR'!D17&lt;&gt;"",'COMMODITY CALCULATOR'!D17,"")</f>
        <v/>
      </c>
      <c r="E6" t="str">
        <f>IF(C6&lt;&gt;"",LOOKUP('ln17'!C6,'Commodity Prices'!$A$9:$A$100,'Commodity Prices'!$B$9:$B$100),"")</f>
        <v/>
      </c>
      <c r="F6" s="2" t="str">
        <f t="shared" si="0"/>
        <v/>
      </c>
      <c r="G6" s="20">
        <f>'COMMODITY CALCULATOR'!I17</f>
        <v>0</v>
      </c>
      <c r="H6" s="20">
        <f>'COMMODITY CALCULATOR'!K17</f>
        <v>0</v>
      </c>
      <c r="I6" s="20">
        <f>'COMMODITY CALCULATOR'!L17</f>
        <v>0</v>
      </c>
      <c r="J6" s="20">
        <f>'COMMODITY CALCULATOR'!N17</f>
        <v>0</v>
      </c>
      <c r="K6" s="20">
        <f t="shared" si="1"/>
        <v>0</v>
      </c>
      <c r="L6" t="str">
        <f>IF(D6&lt;&gt;"",Line8!$C$3,"")</f>
        <v/>
      </c>
      <c r="M6" t="str">
        <f>IF(D6&lt;&gt;"",Line8!$F$3,"")</f>
        <v/>
      </c>
    </row>
    <row r="7" spans="1:13">
      <c r="B7">
        <f>IF('COMMODITY CALCULATOR'!G18&lt;&gt;"",'COMMODITY CALCULATOR'!G18,"")</f>
        <v>0</v>
      </c>
      <c r="C7" t="str">
        <f>IF('COMMODITY CALCULATOR'!C18&lt;&gt;"",'COMMODITY CALCULATOR'!C18,"")</f>
        <v/>
      </c>
      <c r="D7" t="str">
        <f>IF('COMMODITY CALCULATOR'!D18&lt;&gt;"",'COMMODITY CALCULATOR'!D18,"")</f>
        <v/>
      </c>
      <c r="E7" t="str">
        <f>IF(C7&lt;&gt;"",LOOKUP('ln17'!C7,'Commodity Prices'!$A$9:$A$100,'Commodity Prices'!$B$9:$B$100),"")</f>
        <v/>
      </c>
      <c r="F7" s="2" t="str">
        <f t="shared" si="0"/>
        <v/>
      </c>
      <c r="G7" s="20">
        <f>'COMMODITY CALCULATOR'!I18</f>
        <v>0</v>
      </c>
      <c r="H7" s="20">
        <f>'COMMODITY CALCULATOR'!K18</f>
        <v>0</v>
      </c>
      <c r="I7" s="20">
        <f>'COMMODITY CALCULATOR'!L18</f>
        <v>0</v>
      </c>
      <c r="J7" s="20">
        <f>'COMMODITY CALCULATOR'!N18</f>
        <v>0</v>
      </c>
      <c r="K7" s="20">
        <f t="shared" si="1"/>
        <v>0</v>
      </c>
      <c r="L7" t="str">
        <f>IF(D7&lt;&gt;"",Line8!$C$3,"")</f>
        <v/>
      </c>
      <c r="M7" t="str">
        <f>IF(D7&lt;&gt;"",Line8!$F$3,"")</f>
        <v/>
      </c>
    </row>
    <row r="8" spans="1:13">
      <c r="B8">
        <f>IF('COMMODITY CALCULATOR'!G19&lt;&gt;"",'COMMODITY CALCULATOR'!G19,"")</f>
        <v>0</v>
      </c>
      <c r="C8" t="str">
        <f>IF('COMMODITY CALCULATOR'!C19&lt;&gt;"",'COMMODITY CALCULATOR'!C19,"")</f>
        <v/>
      </c>
      <c r="D8" t="str">
        <f>IF('COMMODITY CALCULATOR'!D19&lt;&gt;"",'COMMODITY CALCULATOR'!D19,"")</f>
        <v/>
      </c>
      <c r="E8" t="str">
        <f>IF(C8&lt;&gt;"",LOOKUP('ln17'!C8,'Commodity Prices'!$A$9:$A$100,'Commodity Prices'!$B$9:$B$100),"")</f>
        <v/>
      </c>
      <c r="F8" s="2" t="str">
        <f t="shared" si="0"/>
        <v/>
      </c>
      <c r="G8" s="20">
        <f>'COMMODITY CALCULATOR'!I19</f>
        <v>0</v>
      </c>
      <c r="H8" s="20">
        <f>'COMMODITY CALCULATOR'!K19</f>
        <v>0</v>
      </c>
      <c r="I8" s="20">
        <f>'COMMODITY CALCULATOR'!L19</f>
        <v>0</v>
      </c>
      <c r="J8" s="20">
        <f>'COMMODITY CALCULATOR'!N19</f>
        <v>0</v>
      </c>
      <c r="K8" s="20">
        <f t="shared" si="1"/>
        <v>0</v>
      </c>
      <c r="L8" t="str">
        <f>IF(D8&lt;&gt;"",Line8!$C$3,"")</f>
        <v/>
      </c>
      <c r="M8" t="str">
        <f>IF(D8&lt;&gt;"",Line8!$F$3,"")</f>
        <v/>
      </c>
    </row>
    <row r="9" spans="1:13">
      <c r="B9">
        <f>IF('COMMODITY CALCULATOR'!G20&lt;&gt;"",'COMMODITY CALCULATOR'!G20,"")</f>
        <v>0</v>
      </c>
      <c r="C9" t="str">
        <f>IF('COMMODITY CALCULATOR'!C20&lt;&gt;"",'COMMODITY CALCULATOR'!C20,"")</f>
        <v/>
      </c>
      <c r="D9" t="str">
        <f>IF('COMMODITY CALCULATOR'!D20&lt;&gt;"",'COMMODITY CALCULATOR'!D20,"")</f>
        <v/>
      </c>
      <c r="E9" t="str">
        <f>IF(C9&lt;&gt;"",LOOKUP('ln17'!C9,'Commodity Prices'!$A$9:$A$100,'Commodity Prices'!$B$9:$B$100),"")</f>
        <v/>
      </c>
      <c r="F9" s="2" t="str">
        <f t="shared" si="0"/>
        <v/>
      </c>
      <c r="G9" s="20">
        <f>'COMMODITY CALCULATOR'!I20</f>
        <v>0</v>
      </c>
      <c r="H9" s="20">
        <f>'COMMODITY CALCULATOR'!K20</f>
        <v>0</v>
      </c>
      <c r="I9" s="20">
        <f>'COMMODITY CALCULATOR'!L20</f>
        <v>0</v>
      </c>
      <c r="J9" s="20">
        <f>'COMMODITY CALCULATOR'!N20</f>
        <v>0</v>
      </c>
      <c r="K9" s="20">
        <f t="shared" si="1"/>
        <v>0</v>
      </c>
      <c r="L9" t="str">
        <f>IF(D9&lt;&gt;"",Line8!$C$3,"")</f>
        <v/>
      </c>
      <c r="M9" t="str">
        <f>IF(D9&lt;&gt;"",Line8!$F$3,"")</f>
        <v/>
      </c>
    </row>
    <row r="10" spans="1:13">
      <c r="B10">
        <f>IF('COMMODITY CALCULATOR'!G22&lt;&gt;"",'COMMODITY CALCULATOR'!G22,"")</f>
        <v>2018</v>
      </c>
      <c r="C10" t="str">
        <f>IF('COMMODITY CALCULATOR'!C22&lt;&gt;"",'COMMODITY CALCULATOR'!C22,"")</f>
        <v>BAGS, WOVEN POLYPROPYLENE- 50 KG    100752</v>
      </c>
      <c r="D10">
        <f>IF('COMMODITY CALCULATOR'!D22&lt;&gt;"",'COMMODITY CALCULATOR'!D22,"")</f>
        <v>0</v>
      </c>
      <c r="E10" t="e">
        <f>IF(C10&lt;&gt;"",LOOKUP('ln17'!C10,'Commodity Prices'!$A$9:$A$100,'Commodity Prices'!$B$9:$B$100),"")</f>
        <v>#N/A</v>
      </c>
      <c r="F10" s="2" t="str">
        <f t="shared" si="0"/>
        <v>DD</v>
      </c>
      <c r="G10" s="20" t="str">
        <f>'COMMODITY CALCULATOR'!I22</f>
        <v>N/A</v>
      </c>
      <c r="H10" s="20" t="str">
        <f>'COMMODITY CALCULATOR'!K22</f>
        <v>N/A</v>
      </c>
      <c r="I10" s="20" t="str">
        <f>'COMMODITY CALCULATOR'!L22</f>
        <v>N/A</v>
      </c>
      <c r="J10" s="20">
        <f>'COMMODITY CALCULATOR'!N22</f>
        <v>0</v>
      </c>
      <c r="K10" s="20" t="e">
        <f t="shared" si="1"/>
        <v>#VALUE!</v>
      </c>
      <c r="L10">
        <f>IF(D10&lt;&gt;"",Line8!$C$3,"")</f>
        <v>0</v>
      </c>
      <c r="M10">
        <f>IF(D10&lt;&gt;"",Line8!$F$3,"")</f>
        <v>0</v>
      </c>
    </row>
    <row r="11" spans="1:13" s="115" customFormat="1">
      <c r="B11" s="115">
        <f>IF('COMMODITY CALCULATOR'!G23&lt;&gt;"",'COMMODITY CALCULATOR'!G23,"")</f>
        <v>0</v>
      </c>
      <c r="C11" s="115" t="str">
        <f>IF('COMMODITY CALCULATOR'!C23&lt;&gt;"",'COMMODITY CALCULATOR'!C23,"")</f>
        <v/>
      </c>
      <c r="D11" s="115" t="str">
        <f>IF('COMMODITY CALCULATOR'!D23&lt;&gt;"",'COMMODITY CALCULATOR'!D23,"")</f>
        <v/>
      </c>
      <c r="E11" t="str">
        <f>IF(C11&lt;&gt;"",LOOKUP('ln17'!C11,'Commodity Prices'!$A$9:$A$100,'Commodity Prices'!$B$9:$B$100),"")</f>
        <v/>
      </c>
      <c r="F11" s="117" t="str">
        <f>IF(D11&lt;&gt;"","MON","")</f>
        <v/>
      </c>
      <c r="G11" s="116">
        <f>'COMMODITY CALCULATOR'!I23</f>
        <v>0</v>
      </c>
      <c r="H11" s="116">
        <f>'COMMODITY CALCULATOR'!K23</f>
        <v>0</v>
      </c>
      <c r="I11" s="116">
        <f>'COMMODITY CALCULATOR'!L23</f>
        <v>0</v>
      </c>
      <c r="J11" s="116">
        <f>'COMMODITY CALCULATOR'!N23</f>
        <v>0</v>
      </c>
      <c r="K11" s="116">
        <f t="shared" si="1"/>
        <v>0</v>
      </c>
      <c r="L11" s="115" t="str">
        <f>IF(D11&lt;&gt;"",Line8!$C$3,"")</f>
        <v/>
      </c>
      <c r="M11" s="115" t="str">
        <f>IF(D11&lt;&gt;"",Line8!$F$3,"")</f>
        <v/>
      </c>
    </row>
    <row r="12" spans="1:13">
      <c r="B12">
        <f>IF('COMMODITY CALCULATOR'!G24&lt;&gt;"",'COMMODITY CALCULATOR'!G24,"")</f>
        <v>0</v>
      </c>
      <c r="C12" t="str">
        <f>IF('COMMODITY CALCULATOR'!C24&lt;&gt;"",'COMMODITY CALCULATOR'!C24,"")</f>
        <v/>
      </c>
      <c r="D12" t="str">
        <f>IF('COMMODITY CALCULATOR'!D24&lt;&gt;"",'COMMODITY CALCULATOR'!D24,"")</f>
        <v/>
      </c>
      <c r="E12" t="str">
        <f>IF(C12&lt;&gt;"",LOOKUP('ln17'!C12,'Commodity Prices'!$A$9:$A$100,'Commodity Prices'!$B$9:$B$100),"")</f>
        <v/>
      </c>
      <c r="F12" s="2" t="str">
        <f t="shared" ref="F12:F17" si="2">IF(D12&lt;&gt;"","MON","")</f>
        <v/>
      </c>
      <c r="G12" s="20">
        <f>'COMMODITY CALCULATOR'!I24</f>
        <v>0</v>
      </c>
      <c r="H12" s="20">
        <f>'COMMODITY CALCULATOR'!K24</f>
        <v>0</v>
      </c>
      <c r="I12" s="20">
        <f>'COMMODITY CALCULATOR'!L24</f>
        <v>0</v>
      </c>
      <c r="J12" s="20">
        <f>'COMMODITY CALCULATOR'!N24</f>
        <v>0</v>
      </c>
      <c r="K12" s="20">
        <f t="shared" si="1"/>
        <v>0</v>
      </c>
      <c r="L12" t="str">
        <f>IF(D12&lt;&gt;"",Line8!$C$3,"")</f>
        <v/>
      </c>
      <c r="M12" t="str">
        <f>IF(D12&lt;&gt;"",Line8!$F$3,"")</f>
        <v/>
      </c>
    </row>
    <row r="13" spans="1:13">
      <c r="B13">
        <f>IF('COMMODITY CALCULATOR'!G25&lt;&gt;"",'COMMODITY CALCULATOR'!G25,"")</f>
        <v>0</v>
      </c>
      <c r="C13" t="str">
        <f>IF('COMMODITY CALCULATOR'!C25&lt;&gt;"",'COMMODITY CALCULATOR'!C25,"")</f>
        <v/>
      </c>
      <c r="D13" t="str">
        <f>IF('COMMODITY CALCULATOR'!D25&lt;&gt;"",'COMMODITY CALCULATOR'!D25,"")</f>
        <v/>
      </c>
      <c r="E13" t="str">
        <f>IF(C13&lt;&gt;"",LOOKUP('ln17'!C13,'Commodity Prices'!$A$9:$A$100,'Commodity Prices'!$B$9:$B$100),"")</f>
        <v/>
      </c>
      <c r="F13" s="2" t="str">
        <f t="shared" si="2"/>
        <v/>
      </c>
      <c r="G13" s="20">
        <f>'COMMODITY CALCULATOR'!I25</f>
        <v>0</v>
      </c>
      <c r="H13" s="20">
        <f>'COMMODITY CALCULATOR'!K25</f>
        <v>0</v>
      </c>
      <c r="I13" s="20">
        <f>'COMMODITY CALCULATOR'!L25</f>
        <v>0</v>
      </c>
      <c r="J13" s="20">
        <f>'COMMODITY CALCULATOR'!N25</f>
        <v>0</v>
      </c>
      <c r="K13" s="20">
        <f t="shared" si="1"/>
        <v>0</v>
      </c>
      <c r="L13" t="str">
        <f>IF(D13&lt;&gt;"",Line8!$C$3,"")</f>
        <v/>
      </c>
      <c r="M13" t="str">
        <f>IF(D13&lt;&gt;"",Line8!$F$3,"")</f>
        <v/>
      </c>
    </row>
    <row r="14" spans="1:13">
      <c r="B14">
        <f>IF('COMMODITY CALCULATOR'!G26&lt;&gt;"",'COMMODITY CALCULATOR'!G26,"")</f>
        <v>0</v>
      </c>
      <c r="C14" t="str">
        <f>IF('COMMODITY CALCULATOR'!C26&lt;&gt;"",'COMMODITY CALCULATOR'!C26,"")</f>
        <v/>
      </c>
      <c r="D14" t="str">
        <f>IF('COMMODITY CALCULATOR'!D26&lt;&gt;"",'COMMODITY CALCULATOR'!D26,"")</f>
        <v/>
      </c>
      <c r="E14" t="str">
        <f>IF(C14&lt;&gt;"",LOOKUP('ln17'!C14,'Commodity Prices'!$A$9:$A$100,'Commodity Prices'!$B$9:$B$100),"")</f>
        <v/>
      </c>
      <c r="F14" s="2" t="str">
        <f t="shared" si="2"/>
        <v/>
      </c>
      <c r="G14" s="20">
        <f>'COMMODITY CALCULATOR'!I26</f>
        <v>0</v>
      </c>
      <c r="H14" s="20">
        <f>'COMMODITY CALCULATOR'!K26</f>
        <v>0</v>
      </c>
      <c r="I14" s="20">
        <f>'COMMODITY CALCULATOR'!L26</f>
        <v>0</v>
      </c>
      <c r="J14" s="20">
        <f>'COMMODITY CALCULATOR'!N26</f>
        <v>0</v>
      </c>
      <c r="K14" s="20">
        <f t="shared" si="1"/>
        <v>0</v>
      </c>
      <c r="L14" t="str">
        <f>IF(D14&lt;&gt;"",Line8!$C$3,"")</f>
        <v/>
      </c>
      <c r="M14" t="str">
        <f>IF(D14&lt;&gt;"",Line8!$F$3,"")</f>
        <v/>
      </c>
    </row>
    <row r="15" spans="1:13">
      <c r="B15">
        <f>IF('COMMODITY CALCULATOR'!G27&lt;&gt;"",'COMMODITY CALCULATOR'!G27,"")</f>
        <v>0</v>
      </c>
      <c r="C15" t="str">
        <f>IF('COMMODITY CALCULATOR'!C27&lt;&gt;"",'COMMODITY CALCULATOR'!C27,"")</f>
        <v/>
      </c>
      <c r="D15" t="str">
        <f>IF('COMMODITY CALCULATOR'!D27&lt;&gt;"",'COMMODITY CALCULATOR'!D27,"")</f>
        <v/>
      </c>
      <c r="E15" t="str">
        <f>IF(C15&lt;&gt;"",LOOKUP('ln17'!C15,'Commodity Prices'!$A$9:$A$100,'Commodity Prices'!$B$9:$B$100),"")</f>
        <v/>
      </c>
      <c r="F15" s="2" t="str">
        <f t="shared" si="2"/>
        <v/>
      </c>
      <c r="G15" s="20">
        <f>'COMMODITY CALCULATOR'!I27</f>
        <v>0</v>
      </c>
      <c r="H15" s="20">
        <f>'COMMODITY CALCULATOR'!K27</f>
        <v>0</v>
      </c>
      <c r="I15" s="20">
        <f>'COMMODITY CALCULATOR'!L27</f>
        <v>0</v>
      </c>
      <c r="J15" s="20">
        <f>'COMMODITY CALCULATOR'!N27</f>
        <v>0</v>
      </c>
      <c r="K15" s="20">
        <f t="shared" si="1"/>
        <v>0</v>
      </c>
      <c r="L15" t="str">
        <f>IF(D15&lt;&gt;"",Line8!$C$3,"")</f>
        <v/>
      </c>
      <c r="M15" t="str">
        <f>IF(D15&lt;&gt;"",Line8!$F$3,"")</f>
        <v/>
      </c>
    </row>
    <row r="16" spans="1:13">
      <c r="B16">
        <f>IF('COMMODITY CALCULATOR'!G28&lt;&gt;"",'COMMODITY CALCULATOR'!G28,"")</f>
        <v>0</v>
      </c>
      <c r="C16" t="str">
        <f>IF('COMMODITY CALCULATOR'!C28&lt;&gt;"",'COMMODITY CALCULATOR'!C28,"")</f>
        <v/>
      </c>
      <c r="D16" t="str">
        <f>IF('COMMODITY CALCULATOR'!D28&lt;&gt;"",'COMMODITY CALCULATOR'!D28,"")</f>
        <v/>
      </c>
      <c r="E16" t="str">
        <f>IF(C16&lt;&gt;"",LOOKUP('ln17'!C16,'Commodity Prices'!$A$9:$A$100,'Commodity Prices'!$B$9:$B$100),"")</f>
        <v/>
      </c>
      <c r="F16" s="2" t="str">
        <f t="shared" si="2"/>
        <v/>
      </c>
      <c r="G16" s="20">
        <f>'COMMODITY CALCULATOR'!I28</f>
        <v>0</v>
      </c>
      <c r="H16" s="20">
        <f>'COMMODITY CALCULATOR'!K28</f>
        <v>0</v>
      </c>
      <c r="I16" s="20">
        <f>'COMMODITY CALCULATOR'!L28</f>
        <v>0</v>
      </c>
      <c r="J16" s="20">
        <f>'COMMODITY CALCULATOR'!N28</f>
        <v>0</v>
      </c>
      <c r="K16" s="20">
        <f t="shared" si="1"/>
        <v>0</v>
      </c>
      <c r="L16" t="str">
        <f>IF(D16&lt;&gt;"",Line8!$C$3,"")</f>
        <v/>
      </c>
      <c r="M16" t="str">
        <f>IF(D16&lt;&gt;"",Line8!$F$3,"")</f>
        <v/>
      </c>
    </row>
    <row r="17" spans="2:13">
      <c r="B17">
        <f>IF('COMMODITY CALCULATOR'!G30&lt;&gt;"",'COMMODITY CALCULATOR'!G30,"")</f>
        <v>2018</v>
      </c>
      <c r="C17" t="str">
        <f>IF('COMMODITY CALCULATOR'!C30&lt;&gt;"",'COMMODITY CALCULATOR'!C30,"")</f>
        <v>BAGS, WOVEN POLYPROPYLENE- 50 KG    100752</v>
      </c>
      <c r="D17">
        <f>IF('COMMODITY CALCULATOR'!D30&lt;&gt;"",'COMMODITY CALCULATOR'!D30,"")</f>
        <v>0</v>
      </c>
      <c r="E17" t="e">
        <f>IF(C17&lt;&gt;"",LOOKUP('ln17'!C17,'Commodity Prices'!$A$9:$A$100,'Commodity Prices'!$B$9:$B$100),"")</f>
        <v>#N/A</v>
      </c>
      <c r="F17" s="2" t="str">
        <f t="shared" si="2"/>
        <v>MON</v>
      </c>
      <c r="G17" s="20" t="str">
        <f>'COMMODITY CALCULATOR'!I30</f>
        <v>N/A</v>
      </c>
      <c r="H17" s="20" t="str">
        <f>'COMMODITY CALCULATOR'!K30</f>
        <v>N/A</v>
      </c>
      <c r="I17" s="20" t="str">
        <f>'COMMODITY CALCULATOR'!L30</f>
        <v>N/A</v>
      </c>
      <c r="J17" s="20">
        <f>'COMMODITY CALCULATOR'!N30</f>
        <v>0</v>
      </c>
      <c r="K17" s="20" t="e">
        <f t="shared" si="1"/>
        <v>#VALUE!</v>
      </c>
      <c r="L17">
        <f>IF(D17&lt;&gt;"",Line8!$C$3,"")</f>
        <v>0</v>
      </c>
      <c r="M17">
        <f>IF(D17&lt;&gt;"",Line8!$F$3,"")</f>
        <v>0</v>
      </c>
    </row>
    <row r="18" spans="2:13" s="115" customFormat="1">
      <c r="E18" t="str">
        <f>IF(C18&lt;&gt;"",LOOKUP('ln17'!C18,'Commodity Prices'!$A$9:$A$100,'Commodity Prices'!$B$9:$B$100),"")</f>
        <v/>
      </c>
      <c r="G18" s="116"/>
      <c r="H18" s="116"/>
      <c r="I18" s="116"/>
      <c r="J18" s="116"/>
      <c r="K18" s="116"/>
    </row>
    <row r="19" spans="2:13">
      <c r="E19" t="str">
        <f>IF(C19&lt;&gt;"",LOOKUP('ln17'!C19,'Commodity Prices'!$A$9:$A$100,'Commodity Prices'!$B$9:$B$100),"")</f>
        <v/>
      </c>
    </row>
    <row r="20" spans="2:13">
      <c r="E20" t="str">
        <f>IF(C20&lt;&gt;"",LOOKUP('ln17'!C20,'Commodity Prices'!$A$9:$A$100,'Commodity Prices'!$B$9:$B$100),"")</f>
        <v/>
      </c>
    </row>
    <row r="21" spans="2:13">
      <c r="E21" t="str">
        <f>IF(C21&lt;&gt;"",LOOKUP('ln17'!C21,'Commodity Prices'!$A$9:$A$100,'Commodity Prices'!$B$9:$B$100),"")</f>
        <v/>
      </c>
    </row>
    <row r="22" spans="2:13">
      <c r="E22" t="str">
        <f>IF(C22&lt;&gt;"",LOOKUP('ln17'!C22,'Commodity Prices'!$A$9:$A$100,'Commodity Prices'!$B$9:$B$100),"")</f>
        <v/>
      </c>
    </row>
    <row r="23" spans="2:13">
      <c r="E23" t="str">
        <f>IF(C23&lt;&gt;"",LOOKUP('ln17'!C23,'Commodity Prices'!$A$9:$A$100,'Commodity Prices'!$B$9:$B$100),"")</f>
        <v/>
      </c>
    </row>
    <row r="24" spans="2:13">
      <c r="E24" t="str">
        <f>IF(C24&lt;&gt;"",LOOKUP('ln17'!C24,'Commodity Prices'!$A$9:$A$100,'Commodity Prices'!$B$9:$B$100),"")</f>
        <v/>
      </c>
    </row>
    <row r="25" spans="2:13">
      <c r="E25" t="str">
        <f>IF(C25&lt;&gt;"",LOOKUP('ln17'!C25,'Commodity Prices'!$A$9:$A$100,'Commodity Prices'!$B$9:$B$100),"")</f>
        <v/>
      </c>
    </row>
    <row r="26" spans="2:13">
      <c r="E26" t="str">
        <f>IF(C26&lt;&gt;"",LOOKUP('ln17'!C26,'Commodity Prices'!$A$9:$A$100,'Commodity Prices'!$B$9:$B$100),"")</f>
        <v/>
      </c>
    </row>
    <row r="27" spans="2:13">
      <c r="E27" t="str">
        <f>IF(C27&lt;&gt;"",LOOKUP('ln17'!C27,'Commodity Prices'!$A$9:$A$100,'Commodity Prices'!$B$9:$B$100),"")</f>
        <v/>
      </c>
    </row>
    <row r="28" spans="2:13">
      <c r="E28" t="str">
        <f>IF(C28&lt;&gt;"",LOOKUP('ln17'!C28,'Commodity Prices'!$A$9:$A$100,'Commodity Prices'!$B$9:$B$100),"")</f>
        <v/>
      </c>
    </row>
    <row r="29" spans="2:13">
      <c r="E29" t="str">
        <f>IF(C29&lt;&gt;"",LOOKUP('ln17'!C29,'Commodity Prices'!$A$9:$A$100,'Commodity Prices'!$B$9:$B$100),"")</f>
        <v/>
      </c>
    </row>
    <row r="30" spans="2:13">
      <c r="E30" t="str">
        <f>IF(C30&lt;&gt;"",LOOKUP('ln17'!C30,'Commodity Prices'!$A$9:$A$100,'Commodity Prices'!$B$9:$B$100),"")</f>
        <v/>
      </c>
    </row>
    <row r="31" spans="2:13">
      <c r="E31" t="str">
        <f>IF(C31&lt;&gt;"",LOOKUP('ln17'!C31,'Commodity Prices'!$A$9:$A$100,'Commodity Prices'!$B$9:$B$100),"")</f>
        <v/>
      </c>
    </row>
    <row r="32" spans="2:13">
      <c r="E32" t="str">
        <f>IF(C32&lt;&gt;"",LOOKUP('ln17'!C32,'Commodity Prices'!$A$9:$A$100,'Commodity Prices'!$B$9:$B$100),"")</f>
        <v/>
      </c>
    </row>
    <row r="33" spans="5:5">
      <c r="E33" t="str">
        <f>IF(C33&lt;&gt;"",LOOKUP('ln17'!C33,'Commodity Prices'!$A$9:$A$100,'Commodity Prices'!$B$9:$B$100),"")</f>
        <v/>
      </c>
    </row>
    <row r="34" spans="5:5">
      <c r="E34" t="str">
        <f>IF(C34&lt;&gt;"",LOOKUP('ln17'!C34,'Commodity Prices'!$A$9:$A$100,'Commodity Prices'!$B$9:$B$100),"")</f>
        <v/>
      </c>
    </row>
    <row r="35" spans="5:5">
      <c r="E35" t="str">
        <f>IF(C35&lt;&gt;"",LOOKUP('ln17'!C35,'Commodity Prices'!$A$9:$A$100,'Commodity Prices'!$B$9:$B$100),"")</f>
        <v/>
      </c>
    </row>
    <row r="36" spans="5:5">
      <c r="E36" t="str">
        <f>IF(C36&lt;&gt;"",LOOKUP('ln17'!C36,'Commodity Prices'!$A$9:$A$100,'Commodity Prices'!$B$9:$B$100),"")</f>
        <v/>
      </c>
    </row>
    <row r="37" spans="5:5">
      <c r="E37" t="str">
        <f>IF(C37&lt;&gt;"",LOOKUP('ln17'!C37,'Commodity Prices'!$A$9:$A$100,'Commodity Prices'!$B$9:$B$100),"")</f>
        <v/>
      </c>
    </row>
    <row r="38" spans="5:5">
      <c r="E38" t="str">
        <f>IF(C38&lt;&gt;"",LOOKUP('ln17'!C38,'Commodity Prices'!$A$9:$A$100,'Commodity Prices'!$B$9:$B$100),"")</f>
        <v/>
      </c>
    </row>
    <row r="39" spans="5:5">
      <c r="E39" t="str">
        <f>IF(C39&lt;&gt;"",LOOKUP('ln17'!C39,'Commodity Prices'!$A$9:$A$100,'Commodity Prices'!$B$9:$B$100),"")</f>
        <v/>
      </c>
    </row>
    <row r="40" spans="5:5">
      <c r="E40" t="str">
        <f>IF(C40&lt;&gt;"",LOOKUP('ln17'!C40,'Commodity Prices'!$A$9:$A$100,'Commodity Prices'!$B$9:$B$100),"")</f>
        <v/>
      </c>
    </row>
    <row r="41" spans="5:5">
      <c r="E41" t="str">
        <f>IF(C41&lt;&gt;"",LOOKUP('ln17'!C41,'Commodity Prices'!$A$9:$A$100,'Commodity Prices'!$B$9:$B$100),"")</f>
        <v/>
      </c>
    </row>
    <row r="42" spans="5:5">
      <c r="E42" t="str">
        <f>IF(C42&lt;&gt;"",LOOKUP('ln17'!C42,'Commodity Prices'!$A$9:$A$100,'Commodity Prices'!$B$9:$B$100),"")</f>
        <v/>
      </c>
    </row>
    <row r="43" spans="5:5">
      <c r="E43" t="str">
        <f>IF(C43&lt;&gt;"",LOOKUP('ln17'!C43,'Commodity Prices'!$A$9:$A$100,'Commodity Prices'!$B$9:$B$100),"")</f>
        <v/>
      </c>
    </row>
    <row r="44" spans="5:5">
      <c r="E44" t="str">
        <f>IF(C44&lt;&gt;"",LOOKUP('ln17'!C44,'Commodity Prices'!$A$9:$A$100,'Commodity Prices'!$B$9:$B$100),"")</f>
        <v/>
      </c>
    </row>
    <row r="45" spans="5:5">
      <c r="E45" t="str">
        <f>IF(C45&lt;&gt;"",LOOKUP('ln17'!C45,'Commodity Prices'!$A$9:$A$100,'Commodity Prices'!$B$9:$B$100),"")</f>
        <v/>
      </c>
    </row>
    <row r="46" spans="5:5">
      <c r="E46" t="str">
        <f>IF(C46&lt;&gt;"",LOOKUP('ln17'!C46,'Commodity Prices'!$A$9:$A$100,'Commodity Prices'!$B$9:$B$100),"")</f>
        <v/>
      </c>
    </row>
    <row r="47" spans="5:5">
      <c r="E47" t="str">
        <f>IF(C47&lt;&gt;"",LOOKUP('ln17'!C47,'Commodity Prices'!$A$9:$A$100,'Commodity Prices'!$B$9:$B$100),"")</f>
        <v/>
      </c>
    </row>
    <row r="48" spans="5:5">
      <c r="E48" t="str">
        <f>IF(C48&lt;&gt;"",LOOKUP('ln17'!C48,'Commodity Prices'!$A$9:$A$100,'Commodity Prices'!$B$9:$B$100),"")</f>
        <v/>
      </c>
    </row>
  </sheetData>
  <sheetProtection password="CCBA" sheet="1"/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AA481"/>
  <sheetViews>
    <sheetView showGridLines="0" showZeros="0" topLeftCell="A6" zoomScaleNormal="100" workbookViewId="0">
      <selection activeCell="B119" sqref="B119"/>
    </sheetView>
  </sheetViews>
  <sheetFormatPr defaultRowHeight="12.75"/>
  <cols>
    <col min="1" max="1" width="5.85546875" style="3" customWidth="1"/>
    <col min="2" max="2" width="5.85546875" style="1" customWidth="1"/>
    <col min="3" max="3" width="24" style="1" customWidth="1"/>
    <col min="4" max="4" width="10.7109375" style="1" customWidth="1"/>
    <col min="5" max="5" width="19" style="1" customWidth="1"/>
    <col min="6" max="6" width="10.28515625" customWidth="1"/>
    <col min="7" max="8" width="13.140625" style="1" customWidth="1"/>
    <col min="9" max="9" width="15.42578125" style="1" customWidth="1"/>
    <col min="10" max="10" width="10.7109375" style="1" customWidth="1"/>
    <col min="11" max="11" width="13.42578125" style="1" customWidth="1"/>
    <col min="12" max="12" width="21" style="1" customWidth="1"/>
    <col min="13" max="13" width="13.85546875" hidden="1" customWidth="1"/>
    <col min="14" max="14" width="15.140625" hidden="1" customWidth="1"/>
    <col min="15" max="15" width="14.28515625" style="20" hidden="1" customWidth="1"/>
    <col min="16" max="16" width="15.42578125" style="23" hidden="1" customWidth="1"/>
    <col min="17" max="17" width="15.28515625" style="4" hidden="1" customWidth="1"/>
    <col min="18" max="18" width="5.140625" style="4" hidden="1" customWidth="1"/>
    <col min="19" max="19" width="1.85546875" style="4" hidden="1" customWidth="1"/>
    <col min="20" max="20" width="9.140625" style="4" hidden="1" customWidth="1"/>
    <col min="21" max="21" width="11.7109375" hidden="1" customWidth="1"/>
    <col min="22" max="22" width="12" hidden="1" customWidth="1"/>
    <col min="23" max="23" width="4" style="4" hidden="1" customWidth="1"/>
    <col min="24" max="27" width="9.140625" style="4" customWidth="1"/>
  </cols>
  <sheetData>
    <row r="1" spans="1:27" s="12" customFormat="1" ht="18.75" customHeight="1" thickBot="1">
      <c r="A1" s="53"/>
      <c r="B1" s="54" t="s">
        <v>335</v>
      </c>
      <c r="C1" s="55"/>
      <c r="D1" s="55"/>
      <c r="E1" s="55"/>
      <c r="G1" s="55"/>
      <c r="H1" s="55"/>
      <c r="I1" s="55"/>
      <c r="J1" s="55"/>
      <c r="K1" s="55"/>
      <c r="L1" s="55"/>
      <c r="O1" s="56"/>
      <c r="P1" s="57"/>
      <c r="Q1" s="11"/>
      <c r="R1" s="11"/>
      <c r="S1" s="11"/>
      <c r="T1" s="11"/>
      <c r="U1" s="53"/>
      <c r="V1" s="53"/>
      <c r="W1" s="11"/>
      <c r="X1" s="11"/>
      <c r="Y1" s="11"/>
      <c r="Z1" s="11"/>
      <c r="AA1" s="11"/>
    </row>
    <row r="2" spans="1:27" s="12" customFormat="1" ht="20.25" customHeight="1" thickTop="1">
      <c r="A2" s="53"/>
      <c r="B2" s="97"/>
      <c r="C2" s="438" t="s">
        <v>255</v>
      </c>
      <c r="D2" s="438"/>
      <c r="E2" s="438"/>
      <c r="F2" s="438" t="s">
        <v>304</v>
      </c>
      <c r="G2" s="438"/>
      <c r="H2" s="438"/>
      <c r="I2" s="444" t="s">
        <v>298</v>
      </c>
      <c r="J2" s="444"/>
      <c r="K2" s="98"/>
      <c r="L2" s="99"/>
      <c r="M2" s="58"/>
      <c r="N2" s="59"/>
      <c r="O2" s="60"/>
      <c r="P2" s="61"/>
      <c r="Q2" s="62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2" customFormat="1" ht="15" customHeight="1">
      <c r="A3" s="53"/>
      <c r="B3" s="100"/>
      <c r="C3" s="439"/>
      <c r="D3" s="440"/>
      <c r="E3" s="441"/>
      <c r="F3" s="439"/>
      <c r="G3" s="440"/>
      <c r="H3" s="445"/>
      <c r="I3" s="442"/>
      <c r="J3" s="443"/>
      <c r="K3" s="63"/>
      <c r="L3" s="101"/>
      <c r="M3" s="64"/>
      <c r="N3" s="65"/>
      <c r="O3" s="66"/>
      <c r="P3" s="67"/>
      <c r="Q3" s="68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5" customHeight="1">
      <c r="A4" s="53"/>
      <c r="B4" s="100"/>
      <c r="C4" s="411" t="s">
        <v>328</v>
      </c>
      <c r="D4" s="411"/>
      <c r="E4" s="411"/>
      <c r="F4" s="70"/>
      <c r="G4" s="121" t="s">
        <v>329</v>
      </c>
      <c r="H4" s="71"/>
      <c r="I4" s="71"/>
      <c r="J4" s="71"/>
      <c r="K4" s="63"/>
      <c r="L4" s="101"/>
      <c r="M4" s="69"/>
      <c r="N4" s="63"/>
      <c r="O4" s="66"/>
      <c r="P4" s="67"/>
      <c r="Q4" s="68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5" customHeight="1">
      <c r="A5" s="53"/>
      <c r="B5" s="100"/>
      <c r="C5" s="414"/>
      <c r="D5" s="415"/>
      <c r="E5" s="416"/>
      <c r="F5" s="72"/>
      <c r="G5" s="410"/>
      <c r="H5" s="410"/>
      <c r="I5" s="71"/>
      <c r="J5" s="71"/>
      <c r="K5" s="63"/>
      <c r="L5" s="101"/>
      <c r="M5" s="64"/>
      <c r="N5" s="65"/>
      <c r="O5" s="66"/>
      <c r="P5" s="67"/>
      <c r="Q5" s="68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6" customHeight="1" thickBot="1">
      <c r="B6" s="76"/>
      <c r="C6" s="102"/>
      <c r="D6" s="102"/>
      <c r="E6" s="103"/>
      <c r="F6" s="103"/>
      <c r="G6" s="102"/>
      <c r="H6" s="102"/>
      <c r="I6" s="102"/>
      <c r="J6" s="102"/>
      <c r="K6" s="6"/>
      <c r="L6" s="75"/>
      <c r="M6" s="8"/>
      <c r="N6" s="7"/>
      <c r="O6" s="42"/>
      <c r="P6" s="43"/>
      <c r="Q6" s="44"/>
      <c r="U6" s="4"/>
      <c r="V6" s="4"/>
    </row>
    <row r="7" spans="1:27" ht="16.5" customHeight="1" thickTop="1">
      <c r="B7" s="91" t="str">
        <f>"Year 1: Fiscal Year "&amp;TEXT(Line8!$C$5, 0)</f>
        <v>Year 1: Fiscal Year 0</v>
      </c>
      <c r="C7" s="92"/>
      <c r="D7" s="92"/>
      <c r="E7" s="92"/>
      <c r="F7" s="419" t="s">
        <v>325</v>
      </c>
      <c r="G7" s="420"/>
      <c r="H7" s="421"/>
      <c r="I7" s="417"/>
      <c r="J7" s="418"/>
      <c r="K7" s="18" t="s">
        <v>336</v>
      </c>
      <c r="L7" s="130"/>
      <c r="M7" s="45"/>
      <c r="N7" s="18"/>
      <c r="O7" s="33"/>
      <c r="P7" s="34"/>
      <c r="Q7" s="35"/>
      <c r="R7" s="5"/>
      <c r="S7" s="5"/>
      <c r="T7" s="5"/>
      <c r="U7" s="18"/>
      <c r="V7" s="18"/>
      <c r="W7" s="5"/>
      <c r="X7" s="5"/>
      <c r="Y7" s="5"/>
    </row>
    <row r="8" spans="1:27" ht="18.75" customHeight="1">
      <c r="B8" s="93"/>
      <c r="C8" s="18"/>
      <c r="D8" s="18"/>
      <c r="E8" s="18"/>
      <c r="F8" s="422" t="s">
        <v>326</v>
      </c>
      <c r="G8" s="423"/>
      <c r="H8" s="424"/>
      <c r="I8" s="412"/>
      <c r="J8" s="413"/>
      <c r="K8" s="18" t="s">
        <v>255</v>
      </c>
      <c r="L8" s="130"/>
      <c r="M8" s="45"/>
      <c r="N8" s="18"/>
      <c r="O8" s="36"/>
      <c r="P8" s="37"/>
      <c r="Q8" s="38"/>
      <c r="R8" s="5"/>
      <c r="S8" s="5"/>
      <c r="T8" s="5"/>
      <c r="U8" s="18"/>
      <c r="V8" s="18"/>
      <c r="W8" s="5"/>
      <c r="X8" s="5"/>
      <c r="Y8" s="5"/>
    </row>
    <row r="9" spans="1:27" ht="18.75" customHeight="1" thickBot="1">
      <c r="B9" s="429" t="str">
        <f>SUM(D$11:D$26)&amp;" MT"</f>
        <v>0 MT</v>
      </c>
      <c r="C9" s="430"/>
      <c r="D9" s="94"/>
      <c r="E9" s="95">
        <f>SUM(L11:L26)</f>
        <v>0</v>
      </c>
      <c r="F9" s="435" t="s">
        <v>338</v>
      </c>
      <c r="G9" s="436"/>
      <c r="H9" s="437"/>
      <c r="I9" s="431">
        <f>I8+I7+L27</f>
        <v>0</v>
      </c>
      <c r="J9" s="432"/>
      <c r="K9" s="96" t="s">
        <v>337</v>
      </c>
      <c r="L9" s="135" t="e">
        <f>SUM(L20:L26)/(I9+L8+L7)</f>
        <v>#DIV/0!</v>
      </c>
      <c r="M9" s="26"/>
      <c r="N9" s="18"/>
      <c r="O9" s="39"/>
      <c r="P9" s="40"/>
      <c r="Q9" s="41"/>
      <c r="R9" s="5"/>
      <c r="S9" s="5"/>
      <c r="T9" s="5"/>
      <c r="U9" s="25"/>
      <c r="V9" s="27" t="s">
        <v>277</v>
      </c>
      <c r="W9" s="5"/>
      <c r="X9" s="5"/>
      <c r="Y9" s="5"/>
    </row>
    <row r="10" spans="1:27" ht="52.5" customHeight="1" thickTop="1" thickBot="1">
      <c r="A10" s="86"/>
      <c r="B10" s="85" t="s">
        <v>287</v>
      </c>
      <c r="C10" s="80" t="s">
        <v>223</v>
      </c>
      <c r="D10" s="81" t="s">
        <v>256</v>
      </c>
      <c r="E10" s="80" t="s">
        <v>327</v>
      </c>
      <c r="F10" s="80" t="s">
        <v>298</v>
      </c>
      <c r="G10" s="82" t="s">
        <v>320</v>
      </c>
      <c r="H10" s="83" t="s">
        <v>321</v>
      </c>
      <c r="I10" s="83" t="s">
        <v>322</v>
      </c>
      <c r="J10" s="83" t="s">
        <v>319</v>
      </c>
      <c r="K10" s="83" t="s">
        <v>323</v>
      </c>
      <c r="L10" s="84" t="s">
        <v>324</v>
      </c>
      <c r="M10" s="77" t="s">
        <v>276</v>
      </c>
      <c r="N10" s="24"/>
      <c r="O10"/>
      <c r="P10"/>
      <c r="Q10"/>
      <c r="R10"/>
      <c r="S10"/>
      <c r="T10"/>
      <c r="W10"/>
      <c r="X10"/>
      <c r="Y10"/>
      <c r="Z10"/>
      <c r="AA10"/>
    </row>
    <row r="11" spans="1:27" ht="24.75" customHeight="1" thickTop="1" thickBot="1">
      <c r="A11" s="433" t="s">
        <v>291</v>
      </c>
      <c r="B11" s="28">
        <v>1</v>
      </c>
      <c r="C11" s="78"/>
      <c r="D11" s="79"/>
      <c r="E11" s="124"/>
      <c r="F11" s="122">
        <f t="shared" ref="F11:F25" si="0">IF(D11&lt;&gt;0,$I$3,0)</f>
        <v>0</v>
      </c>
      <c r="G11" s="109">
        <f>(D11*F11)/1000</f>
        <v>0</v>
      </c>
      <c r="H11" s="109">
        <f>IF('Ln8'!E2="Value Added",(Line8!D11*210)/1000, (Line8!D11*160)/1000)</f>
        <v>0</v>
      </c>
      <c r="I11" s="118">
        <f>G11+H11</f>
        <v>0</v>
      </c>
      <c r="J11" s="104">
        <f>IF(D11&lt;&gt;0,INDEX('Commodity Prices'!$A$4:$K$100, MATCH(C11,'Commodity Prices'!$A$4:$A$95,), MATCH(E11,'Commodity Prices'!$A$4:$K$4,)),0)</f>
        <v>0</v>
      </c>
      <c r="K11" s="109">
        <f>(D11*J11)/1000</f>
        <v>0</v>
      </c>
      <c r="L11" s="119">
        <f>G11+H11+K11</f>
        <v>0</v>
      </c>
      <c r="M11" s="46"/>
      <c r="N11" s="21" t="s">
        <v>288</v>
      </c>
      <c r="O11"/>
      <c r="P11"/>
      <c r="Q11"/>
      <c r="R11"/>
      <c r="S11"/>
      <c r="T11"/>
      <c r="W11"/>
      <c r="X11"/>
      <c r="Y11"/>
      <c r="Z11"/>
      <c r="AA11"/>
    </row>
    <row r="12" spans="1:27" ht="14.25" thickTop="1" thickBot="1">
      <c r="A12" s="433"/>
      <c r="B12" s="29">
        <v>2</v>
      </c>
      <c r="C12" s="78"/>
      <c r="D12" s="79"/>
      <c r="E12" s="124">
        <f t="shared" ref="E12:E26" si="1">IF(C12&lt;&gt;0,$C$5,0)</f>
        <v>0</v>
      </c>
      <c r="F12" s="122">
        <f t="shared" si="0"/>
        <v>0</v>
      </c>
      <c r="G12" s="109">
        <f t="shared" ref="G12:G26" si="2">(D12*F12)/1000</f>
        <v>0</v>
      </c>
      <c r="H12" s="109">
        <f>IF('Ln8'!E3="Value Added",(Line8!D12*210)/1000, (Line8!D12*160)/1000)</f>
        <v>0</v>
      </c>
      <c r="I12" s="106">
        <f t="shared" ref="I12:I24" si="3">G12+H12</f>
        <v>0</v>
      </c>
      <c r="J12" s="104">
        <f>IF(D12&lt;&gt;0,INDEX('Commodity Prices'!$A$4:$K$100, MATCH(C12,'Commodity Prices'!$A$4:$A$95,), MATCH(E12,'Commodity Prices'!$A$4:$K$4,)),0)</f>
        <v>0</v>
      </c>
      <c r="K12" s="109">
        <f t="shared" ref="K12:K26" si="4">(D12*J12)/1000</f>
        <v>0</v>
      </c>
      <c r="L12" s="111">
        <f t="shared" ref="L12:L26" si="5">G12+H12+K12</f>
        <v>0</v>
      </c>
      <c r="M12" s="47" t="s">
        <v>274</v>
      </c>
      <c r="N12" s="10" t="s">
        <v>305</v>
      </c>
      <c r="O12"/>
      <c r="P12"/>
      <c r="Q12"/>
      <c r="R12"/>
      <c r="S12"/>
      <c r="T12"/>
      <c r="W12"/>
      <c r="X12"/>
      <c r="Y12"/>
      <c r="Z12"/>
      <c r="AA12"/>
    </row>
    <row r="13" spans="1:27" ht="14.25" thickTop="1" thickBot="1">
      <c r="A13" s="433"/>
      <c r="B13" s="29">
        <v>3</v>
      </c>
      <c r="C13" s="78"/>
      <c r="D13" s="79"/>
      <c r="E13" s="124">
        <f t="shared" si="1"/>
        <v>0</v>
      </c>
      <c r="F13" s="122">
        <f t="shared" si="0"/>
        <v>0</v>
      </c>
      <c r="G13" s="109">
        <f t="shared" si="2"/>
        <v>0</v>
      </c>
      <c r="H13" s="109">
        <f>IF('Ln8'!E4="Value Added",(Line8!D13*210)/1000, (Line8!D13*160)/1000)</f>
        <v>0</v>
      </c>
      <c r="I13" s="106">
        <f t="shared" si="3"/>
        <v>0</v>
      </c>
      <c r="J13" s="104">
        <f>IF(D13&lt;&gt;0,INDEX('Commodity Prices'!$A$4:$K$100, MATCH(C13,'Commodity Prices'!$A$4:$A$95,), MATCH(E13,'Commodity Prices'!$A$4:$K$4,)),0)</f>
        <v>0</v>
      </c>
      <c r="K13" s="109">
        <f t="shared" si="4"/>
        <v>0</v>
      </c>
      <c r="L13" s="111">
        <f t="shared" si="5"/>
        <v>0</v>
      </c>
      <c r="M13" s="48" t="s">
        <v>275</v>
      </c>
      <c r="O13"/>
      <c r="P13"/>
      <c r="Q13"/>
      <c r="R13"/>
      <c r="S13"/>
      <c r="T13"/>
      <c r="W13"/>
      <c r="X13"/>
      <c r="Y13"/>
      <c r="Z13"/>
      <c r="AA13"/>
    </row>
    <row r="14" spans="1:27" ht="14.25" thickTop="1" thickBot="1">
      <c r="A14" s="433"/>
      <c r="B14" s="30">
        <v>4</v>
      </c>
      <c r="C14" s="78"/>
      <c r="D14" s="79"/>
      <c r="E14" s="124">
        <f t="shared" si="1"/>
        <v>0</v>
      </c>
      <c r="F14" s="122">
        <f t="shared" si="0"/>
        <v>0</v>
      </c>
      <c r="G14" s="109">
        <f t="shared" si="2"/>
        <v>0</v>
      </c>
      <c r="H14" s="109">
        <f>IF('Ln8'!E5="Value Added",(Line8!D14*210)/1000, (Line8!D14*160)/1000)</f>
        <v>0</v>
      </c>
      <c r="I14" s="106">
        <f t="shared" si="3"/>
        <v>0</v>
      </c>
      <c r="J14" s="104">
        <f>IF(D14&lt;&gt;0,INDEX('Commodity Prices'!$A$4:$K$100, MATCH(C14,'Commodity Prices'!$A$4:$A$95,), MATCH(E14,'Commodity Prices'!$A$4:$K$4,)),0)</f>
        <v>0</v>
      </c>
      <c r="K14" s="109">
        <f t="shared" si="4"/>
        <v>0</v>
      </c>
      <c r="L14" s="111">
        <f t="shared" si="5"/>
        <v>0</v>
      </c>
      <c r="M14" s="47" t="s">
        <v>272</v>
      </c>
      <c r="N14" s="21" t="s">
        <v>228</v>
      </c>
      <c r="O14"/>
      <c r="P14"/>
      <c r="Q14"/>
      <c r="R14"/>
      <c r="S14"/>
      <c r="T14"/>
      <c r="W14"/>
      <c r="X14"/>
      <c r="Y14"/>
      <c r="Z14"/>
      <c r="AA14"/>
    </row>
    <row r="15" spans="1:27" ht="14.25" thickTop="1" thickBot="1">
      <c r="A15" s="433"/>
      <c r="B15" s="30">
        <v>5</v>
      </c>
      <c r="C15" s="78"/>
      <c r="D15" s="79"/>
      <c r="E15" s="124">
        <f t="shared" si="1"/>
        <v>0</v>
      </c>
      <c r="F15" s="122">
        <f t="shared" si="0"/>
        <v>0</v>
      </c>
      <c r="G15" s="109">
        <f t="shared" si="2"/>
        <v>0</v>
      </c>
      <c r="H15" s="109">
        <f>IF('Ln8'!E6="Value Added",(Line8!D15*210)/1000, (Line8!D15*160)/1000)</f>
        <v>0</v>
      </c>
      <c r="I15" s="106">
        <f t="shared" si="3"/>
        <v>0</v>
      </c>
      <c r="J15" s="104">
        <f>IF(D15&lt;&gt;0,INDEX('Commodity Prices'!$A$4:$K$100, MATCH(C15,'Commodity Prices'!$A$4:$A$95,), MATCH(E15,'Commodity Prices'!$A$4:$K$4,)),0)</f>
        <v>0</v>
      </c>
      <c r="K15" s="109">
        <f t="shared" si="4"/>
        <v>0</v>
      </c>
      <c r="L15" s="111">
        <f t="shared" si="5"/>
        <v>0</v>
      </c>
      <c r="M15" s="47" t="s">
        <v>273</v>
      </c>
      <c r="N15" s="21" t="s">
        <v>230</v>
      </c>
      <c r="O15"/>
      <c r="P15"/>
      <c r="Q15"/>
      <c r="R15"/>
      <c r="S15"/>
      <c r="T15"/>
      <c r="W15"/>
      <c r="X15"/>
      <c r="Y15"/>
      <c r="Z15"/>
      <c r="AA15"/>
    </row>
    <row r="16" spans="1:27" ht="14.25" thickTop="1" thickBot="1">
      <c r="A16" s="433"/>
      <c r="B16" s="30">
        <v>6</v>
      </c>
      <c r="C16" s="78"/>
      <c r="D16" s="79"/>
      <c r="E16" s="124">
        <f t="shared" si="1"/>
        <v>0</v>
      </c>
      <c r="F16" s="122">
        <f t="shared" si="0"/>
        <v>0</v>
      </c>
      <c r="G16" s="109">
        <f t="shared" si="2"/>
        <v>0</v>
      </c>
      <c r="H16" s="109">
        <f>IF('Ln8'!E7="Value Added",(Line8!D16*210)/1000, (Line8!D16*160)/1000)</f>
        <v>0</v>
      </c>
      <c r="I16" s="106">
        <f t="shared" si="3"/>
        <v>0</v>
      </c>
      <c r="J16" s="104">
        <f>IF(D16&lt;&gt;0,INDEX('Commodity Prices'!$A$4:$K$100, MATCH(C16,'Commodity Prices'!$A$4:$A$95,), MATCH(E16,'Commodity Prices'!$A$4:$K$4,)),0)</f>
        <v>0</v>
      </c>
      <c r="K16" s="109">
        <f t="shared" si="4"/>
        <v>0</v>
      </c>
      <c r="L16" s="111">
        <f t="shared" si="5"/>
        <v>0</v>
      </c>
      <c r="M16" s="47" t="s">
        <v>306</v>
      </c>
      <c r="N16" s="21" t="s">
        <v>225</v>
      </c>
      <c r="O16"/>
      <c r="P16"/>
      <c r="Q16"/>
      <c r="R16"/>
      <c r="S16"/>
      <c r="T16"/>
      <c r="W16"/>
      <c r="X16"/>
      <c r="Y16"/>
      <c r="Z16"/>
      <c r="AA16"/>
    </row>
    <row r="17" spans="1:27" ht="14.25" thickTop="1" thickBot="1">
      <c r="A17" s="433"/>
      <c r="B17" s="30">
        <v>7</v>
      </c>
      <c r="C17" s="78"/>
      <c r="D17" s="79"/>
      <c r="E17" s="124">
        <f t="shared" si="1"/>
        <v>0</v>
      </c>
      <c r="F17" s="122">
        <f t="shared" si="0"/>
        <v>0</v>
      </c>
      <c r="G17" s="109">
        <f t="shared" si="2"/>
        <v>0</v>
      </c>
      <c r="H17" s="109">
        <f>IF('Ln8'!E8="Value Added",(Line8!D17*210)/1000, (Line8!D17*160)/1000)</f>
        <v>0</v>
      </c>
      <c r="I17" s="106">
        <f t="shared" si="3"/>
        <v>0</v>
      </c>
      <c r="J17" s="104">
        <f>IF(D17&lt;&gt;0,INDEX('Commodity Prices'!$A$4:$K$100, MATCH(C17,'Commodity Prices'!$A$4:$A$95,), MATCH(E17,'Commodity Prices'!$A$4:$K$4,)),0)</f>
        <v>0</v>
      </c>
      <c r="K17" s="109">
        <f t="shared" si="4"/>
        <v>0</v>
      </c>
      <c r="L17" s="111">
        <f t="shared" si="5"/>
        <v>0</v>
      </c>
      <c r="M17" s="49" t="s">
        <v>315</v>
      </c>
      <c r="N17" s="21" t="s">
        <v>224</v>
      </c>
      <c r="O17"/>
      <c r="P17"/>
      <c r="Q17"/>
      <c r="R17"/>
      <c r="S17"/>
      <c r="T17"/>
      <c r="W17"/>
      <c r="X17"/>
      <c r="Y17"/>
      <c r="Z17"/>
      <c r="AA17"/>
    </row>
    <row r="18" spans="1:27" ht="14.25" thickTop="1" thickBot="1">
      <c r="A18" s="433"/>
      <c r="B18" s="30">
        <v>8</v>
      </c>
      <c r="C18" s="78"/>
      <c r="D18" s="79"/>
      <c r="E18" s="124">
        <f t="shared" si="1"/>
        <v>0</v>
      </c>
      <c r="F18" s="122">
        <f t="shared" si="0"/>
        <v>0</v>
      </c>
      <c r="G18" s="109">
        <f t="shared" si="2"/>
        <v>0</v>
      </c>
      <c r="H18" s="109">
        <f>IF('Ln8'!E9="Value Added",(Line8!D18*210)/1000, (Line8!D18*160)/1000)</f>
        <v>0</v>
      </c>
      <c r="I18" s="106">
        <f t="shared" si="3"/>
        <v>0</v>
      </c>
      <c r="J18" s="104">
        <f>IF(D18&lt;&gt;0,INDEX('Commodity Prices'!$A$4:$K$100, MATCH(C18,'Commodity Prices'!$A$4:$A$95,), MATCH(E18,'Commodity Prices'!$A$4:$K$4,)),0)</f>
        <v>0</v>
      </c>
      <c r="K18" s="109">
        <f t="shared" si="4"/>
        <v>0</v>
      </c>
      <c r="L18" s="111">
        <f t="shared" si="5"/>
        <v>0</v>
      </c>
      <c r="M18" s="47"/>
      <c r="N18" s="21" t="s">
        <v>226</v>
      </c>
      <c r="O18"/>
      <c r="P18"/>
      <c r="Q18"/>
      <c r="R18"/>
      <c r="S18"/>
      <c r="T18"/>
      <c r="W18"/>
      <c r="X18"/>
      <c r="Y18"/>
      <c r="Z18"/>
      <c r="AA18"/>
    </row>
    <row r="19" spans="1:27" ht="14.25" thickTop="1" thickBot="1">
      <c r="A19" s="434"/>
      <c r="B19" s="90">
        <v>9</v>
      </c>
      <c r="C19" s="129"/>
      <c r="D19" s="79"/>
      <c r="E19" s="125">
        <f t="shared" si="1"/>
        <v>0</v>
      </c>
      <c r="F19" s="123">
        <f t="shared" si="0"/>
        <v>0</v>
      </c>
      <c r="G19" s="108">
        <f t="shared" si="2"/>
        <v>0</v>
      </c>
      <c r="H19" s="108">
        <f>IF('Ln8'!E10="Value Added",(Line8!D19*210)/1000, (Line8!D19*160)/1000)</f>
        <v>0</v>
      </c>
      <c r="I19" s="107">
        <f t="shared" si="3"/>
        <v>0</v>
      </c>
      <c r="J19" s="128">
        <f>IF(D19&lt;&gt;0,INDEX('Commodity Prices'!$A$4:$K$100, MATCH(C19,'Commodity Prices'!$A$4:$A$95,), MATCH(E19,'Commodity Prices'!$A$4:$K$4,)),0)</f>
        <v>0</v>
      </c>
      <c r="K19" s="108">
        <f t="shared" si="4"/>
        <v>0</v>
      </c>
      <c r="L19" s="112">
        <f t="shared" si="5"/>
        <v>0</v>
      </c>
      <c r="M19" s="47"/>
      <c r="N19" s="21" t="s">
        <v>227</v>
      </c>
      <c r="O19"/>
      <c r="P19"/>
      <c r="Q19"/>
      <c r="R19"/>
      <c r="S19"/>
      <c r="T19"/>
      <c r="W19"/>
      <c r="X19"/>
      <c r="Y19"/>
      <c r="Z19"/>
      <c r="AA19"/>
    </row>
    <row r="20" spans="1:27" ht="14.25" thickTop="1" thickBot="1">
      <c r="A20" s="427" t="s">
        <v>229</v>
      </c>
      <c r="B20" s="88">
        <v>10</v>
      </c>
      <c r="C20" s="78"/>
      <c r="D20" s="87"/>
      <c r="E20" s="126">
        <f t="shared" si="1"/>
        <v>0</v>
      </c>
      <c r="F20" s="87">
        <f t="shared" si="0"/>
        <v>0</v>
      </c>
      <c r="G20" s="109">
        <f t="shared" si="2"/>
        <v>0</v>
      </c>
      <c r="H20" s="109">
        <f>IF('Ln8'!E11="Value Added",(Line8!D20*210)/1000, (Line8!D20*160)/1000)</f>
        <v>0</v>
      </c>
      <c r="I20" s="118">
        <f t="shared" si="3"/>
        <v>0</v>
      </c>
      <c r="J20" s="136">
        <f>IF(D20&lt;&gt;0,INDEX('Commodity Prices'!$A$4:$K$100, MATCH(C20,'Commodity Prices'!$A$4:$A$95,), MATCH(E20,'Commodity Prices'!$A$4:$K$4,)),0)</f>
        <v>0</v>
      </c>
      <c r="K20" s="109">
        <f t="shared" si="4"/>
        <v>0</v>
      </c>
      <c r="L20" s="110">
        <f t="shared" si="5"/>
        <v>0</v>
      </c>
      <c r="M20" s="50"/>
      <c r="N20" s="22"/>
      <c r="O20"/>
      <c r="P20"/>
      <c r="Q20"/>
      <c r="R20"/>
      <c r="S20"/>
      <c r="T20"/>
      <c r="W20"/>
      <c r="X20"/>
      <c r="Y20"/>
      <c r="Z20"/>
      <c r="AA20"/>
    </row>
    <row r="21" spans="1:27" ht="14.25" thickTop="1" thickBot="1">
      <c r="A21" s="427"/>
      <c r="B21" s="29">
        <v>11</v>
      </c>
      <c r="C21" s="78"/>
      <c r="D21" s="122"/>
      <c r="E21" s="124">
        <f t="shared" si="1"/>
        <v>0</v>
      </c>
      <c r="F21" s="122">
        <f t="shared" si="0"/>
        <v>0</v>
      </c>
      <c r="G21" s="109">
        <f t="shared" si="2"/>
        <v>0</v>
      </c>
      <c r="H21" s="109">
        <f>IF('Ln8'!E12="Value Added",(Line8!D21*210)/1000, (Line8!D21*160)/1000)</f>
        <v>0</v>
      </c>
      <c r="I21" s="106">
        <f t="shared" si="3"/>
        <v>0</v>
      </c>
      <c r="J21" s="104">
        <f>IF(D21&lt;&gt;0,INDEX('Commodity Prices'!$A$4:$K$100, MATCH(C21,'Commodity Prices'!$A$4:$A$95,), MATCH(E21,'Commodity Prices'!$A$4:$K$4,)),0)</f>
        <v>0</v>
      </c>
      <c r="K21" s="109">
        <f t="shared" si="4"/>
        <v>0</v>
      </c>
      <c r="L21" s="111">
        <f t="shared" si="5"/>
        <v>0</v>
      </c>
      <c r="M21" s="49"/>
      <c r="N21" s="10"/>
      <c r="O21" s="4"/>
      <c r="P21" s="4"/>
      <c r="T21"/>
      <c r="W21"/>
      <c r="X21"/>
      <c r="Y21"/>
      <c r="Z21"/>
      <c r="AA21"/>
    </row>
    <row r="22" spans="1:27" ht="14.25" thickTop="1" thickBot="1">
      <c r="A22" s="427"/>
      <c r="B22" s="29">
        <v>12</v>
      </c>
      <c r="C22" s="78"/>
      <c r="D22" s="122"/>
      <c r="E22" s="124">
        <f t="shared" si="1"/>
        <v>0</v>
      </c>
      <c r="F22" s="122">
        <f t="shared" si="0"/>
        <v>0</v>
      </c>
      <c r="G22" s="109">
        <f t="shared" si="2"/>
        <v>0</v>
      </c>
      <c r="H22" s="109">
        <f>IF('Ln8'!E13="Value Added",(Line8!D22*210)/1000, (Line8!D22*160)/1000)</f>
        <v>0</v>
      </c>
      <c r="I22" s="106">
        <f t="shared" si="3"/>
        <v>0</v>
      </c>
      <c r="J22" s="104">
        <f>IF(D22&lt;&gt;0,INDEX('Commodity Prices'!$A$4:$K$100, MATCH(C22,'Commodity Prices'!$A$4:$A$95,), MATCH(E22,'Commodity Prices'!$A$4:$K$4,)),0)</f>
        <v>0</v>
      </c>
      <c r="K22" s="109">
        <f t="shared" si="4"/>
        <v>0</v>
      </c>
      <c r="L22" s="111">
        <f t="shared" si="5"/>
        <v>0</v>
      </c>
      <c r="M22" s="49"/>
      <c r="N22" s="10"/>
      <c r="O22" s="4"/>
      <c r="P22" s="4"/>
      <c r="T22"/>
      <c r="W22"/>
      <c r="X22"/>
      <c r="Y22"/>
      <c r="Z22"/>
      <c r="AA22"/>
    </row>
    <row r="23" spans="1:27" ht="14.25" thickTop="1" thickBot="1">
      <c r="A23" s="427"/>
      <c r="B23" s="29">
        <v>13</v>
      </c>
      <c r="C23" s="78"/>
      <c r="D23" s="122"/>
      <c r="E23" s="124">
        <f t="shared" si="1"/>
        <v>0</v>
      </c>
      <c r="F23" s="122">
        <f t="shared" si="0"/>
        <v>0</v>
      </c>
      <c r="G23" s="109">
        <f t="shared" si="2"/>
        <v>0</v>
      </c>
      <c r="H23" s="109">
        <f>IF('Ln8'!E14="Value Added",(Line8!D23*210)/1000, (Line8!D23*160)/1000)</f>
        <v>0</v>
      </c>
      <c r="I23" s="106">
        <f t="shared" si="3"/>
        <v>0</v>
      </c>
      <c r="J23" s="104">
        <f>IF(D23&lt;&gt;0,INDEX('Commodity Prices'!$A$4:$K$100, MATCH(C23,'Commodity Prices'!$A$4:$A$95,), MATCH(E23,'Commodity Prices'!$A$4:$K$4,)),0)</f>
        <v>0</v>
      </c>
      <c r="K23" s="109">
        <f t="shared" si="4"/>
        <v>0</v>
      </c>
      <c r="L23" s="111">
        <f t="shared" si="5"/>
        <v>0</v>
      </c>
      <c r="M23" s="49"/>
      <c r="N23" s="10"/>
      <c r="O23" s="4"/>
      <c r="P23" s="4"/>
      <c r="T23"/>
      <c r="W23"/>
      <c r="X23"/>
      <c r="Y23"/>
      <c r="Z23"/>
      <c r="AA23"/>
    </row>
    <row r="24" spans="1:27" ht="14.25" thickTop="1" thickBot="1">
      <c r="A24" s="427"/>
      <c r="B24" s="29">
        <v>14</v>
      </c>
      <c r="C24" s="78"/>
      <c r="D24" s="122"/>
      <c r="E24" s="124">
        <f t="shared" si="1"/>
        <v>0</v>
      </c>
      <c r="F24" s="122">
        <f t="shared" si="0"/>
        <v>0</v>
      </c>
      <c r="G24" s="109">
        <f t="shared" si="2"/>
        <v>0</v>
      </c>
      <c r="H24" s="109">
        <f>IF('Ln8'!E15="Value Added",(Line8!D24*210)/1000, (Line8!D24*160)/1000)</f>
        <v>0</v>
      </c>
      <c r="I24" s="106">
        <f t="shared" si="3"/>
        <v>0</v>
      </c>
      <c r="J24" s="104">
        <f>IF(D24&lt;&gt;0,INDEX('Commodity Prices'!$A$4:$K$100, MATCH(C24,'Commodity Prices'!$A$4:$A$95,), MATCH(E24,'Commodity Prices'!$A$4:$K$4,)),0)</f>
        <v>0</v>
      </c>
      <c r="K24" s="109">
        <f t="shared" si="4"/>
        <v>0</v>
      </c>
      <c r="L24" s="111">
        <f t="shared" si="5"/>
        <v>0</v>
      </c>
      <c r="M24" s="49"/>
      <c r="N24" s="10"/>
      <c r="O24" s="4"/>
      <c r="P24" s="4"/>
      <c r="T24"/>
      <c r="W24"/>
      <c r="X24"/>
      <c r="Y24"/>
      <c r="Z24"/>
      <c r="AA24"/>
    </row>
    <row r="25" spans="1:27" ht="14.25" thickTop="1" thickBot="1">
      <c r="A25" s="427"/>
      <c r="B25" s="29">
        <v>15</v>
      </c>
      <c r="C25" s="78"/>
      <c r="D25" s="122"/>
      <c r="E25" s="124">
        <f t="shared" si="1"/>
        <v>0</v>
      </c>
      <c r="F25" s="122">
        <f t="shared" si="0"/>
        <v>0</v>
      </c>
      <c r="G25" s="109">
        <f t="shared" si="2"/>
        <v>0</v>
      </c>
      <c r="H25" s="109">
        <f>IF('Ln8'!E16="Value Added",(Line8!D25*210)/1000, (Line8!D25*160)/1000)</f>
        <v>0</v>
      </c>
      <c r="I25" s="106">
        <f>G25+H25</f>
        <v>0</v>
      </c>
      <c r="J25" s="104">
        <f>IF(D25&lt;&gt;0,INDEX('Commodity Prices'!$A$4:$K$100, MATCH(C25,'Commodity Prices'!$A$4:$A$95,), MATCH(E25,'Commodity Prices'!$A$4:$K$4,)),0)</f>
        <v>0</v>
      </c>
      <c r="K25" s="109">
        <f t="shared" si="4"/>
        <v>0</v>
      </c>
      <c r="L25" s="111">
        <f t="shared" si="5"/>
        <v>0</v>
      </c>
      <c r="M25" s="49"/>
      <c r="N25" s="10"/>
      <c r="O25" s="4"/>
      <c r="P25" s="4"/>
      <c r="T25"/>
      <c r="W25"/>
      <c r="X25"/>
      <c r="Y25"/>
      <c r="Z25"/>
      <c r="AA25"/>
    </row>
    <row r="26" spans="1:27" ht="20.25" customHeight="1" thickTop="1" thickBot="1">
      <c r="A26" s="428"/>
      <c r="B26" s="89">
        <v>16</v>
      </c>
      <c r="C26" s="78"/>
      <c r="D26" s="123"/>
      <c r="E26" s="125">
        <f t="shared" si="1"/>
        <v>0</v>
      </c>
      <c r="F26" s="123">
        <f>IF(D26&lt;&gt;0,$I$3,0)</f>
        <v>0</v>
      </c>
      <c r="G26" s="109">
        <f t="shared" si="2"/>
        <v>0</v>
      </c>
      <c r="H26" s="109">
        <f>IF('Ln8'!E17="Value Added",(Line8!D26*210)/1000, (Line8!D26*160)/1000)</f>
        <v>0</v>
      </c>
      <c r="I26" s="106">
        <f>G26+H26</f>
        <v>0</v>
      </c>
      <c r="J26" s="104">
        <f>IF(D26&lt;&gt;0,INDEX('Commodity Prices'!$A$4:$K$100, MATCH(C26,'Commodity Prices'!$A$4:$A$95,), MATCH(E26,'Commodity Prices'!$A$4:$K$4,)),0)</f>
        <v>0</v>
      </c>
      <c r="K26" s="109">
        <f t="shared" si="4"/>
        <v>0</v>
      </c>
      <c r="L26" s="112">
        <f t="shared" si="5"/>
        <v>0</v>
      </c>
      <c r="M26" s="49"/>
      <c r="N26" s="10"/>
      <c r="O26" s="4"/>
      <c r="P26" s="4"/>
      <c r="T26"/>
      <c r="W26"/>
      <c r="X26"/>
      <c r="Y26"/>
      <c r="Z26"/>
      <c r="AA26"/>
    </row>
    <row r="27" spans="1:27" ht="16.5" thickBot="1">
      <c r="A27" s="425" t="s">
        <v>316</v>
      </c>
      <c r="B27" s="426"/>
      <c r="C27" s="73"/>
      <c r="D27" s="105">
        <f>SUM(D11:D26)</f>
        <v>0</v>
      </c>
      <c r="E27" s="74"/>
      <c r="F27" s="74"/>
      <c r="G27" s="113">
        <f>SUM(G11:G26)</f>
        <v>0</v>
      </c>
      <c r="H27" s="113">
        <f>SUM(H11:H26)</f>
        <v>0</v>
      </c>
      <c r="I27" s="113">
        <f>SUM(I11:I26)</f>
        <v>0</v>
      </c>
      <c r="J27" s="120"/>
      <c r="K27" s="113">
        <f>SUM(K11:K26)</f>
        <v>0</v>
      </c>
      <c r="L27" s="114">
        <f>SUM(L11:L26)</f>
        <v>0</v>
      </c>
    </row>
    <row r="28" spans="1:27" ht="13.5" hidden="1" thickBot="1">
      <c r="F28" s="31"/>
    </row>
    <row r="29" spans="1:27" ht="14.25" hidden="1" thickTop="1" thickBot="1">
      <c r="E29" s="16"/>
      <c r="F29" s="31"/>
      <c r="G29" s="133" t="s">
        <v>197</v>
      </c>
    </row>
    <row r="30" spans="1:27" ht="14.25" hidden="1" thickTop="1" thickBot="1">
      <c r="E30" s="17"/>
      <c r="F30" s="31"/>
      <c r="G30" s="134" t="s">
        <v>198</v>
      </c>
    </row>
    <row r="31" spans="1:27" ht="14.25" hidden="1" thickTop="1" thickBot="1">
      <c r="E31" s="17"/>
      <c r="F31" s="31"/>
      <c r="G31" s="132" t="s">
        <v>308</v>
      </c>
    </row>
    <row r="32" spans="1:27" ht="14.25" hidden="1" thickTop="1" thickBot="1">
      <c r="E32" s="17"/>
      <c r="F32" s="31"/>
      <c r="G32" s="17" t="s">
        <v>309</v>
      </c>
    </row>
    <row r="33" spans="5:7" ht="14.25" hidden="1" thickTop="1" thickBot="1">
      <c r="E33" s="17"/>
      <c r="F33" s="31"/>
      <c r="G33" s="17" t="s">
        <v>310</v>
      </c>
    </row>
    <row r="34" spans="5:7" ht="14.25" hidden="1" thickTop="1" thickBot="1">
      <c r="E34" s="17"/>
      <c r="F34" s="31"/>
      <c r="G34" s="17" t="s">
        <v>311</v>
      </c>
    </row>
    <row r="35" spans="5:7" ht="14.25" hidden="1" thickTop="1" thickBot="1">
      <c r="E35" s="17"/>
      <c r="F35" s="31"/>
      <c r="G35" s="17" t="s">
        <v>312</v>
      </c>
    </row>
    <row r="36" spans="5:7" ht="14.25" hidden="1" thickTop="1" thickBot="1">
      <c r="E36" s="17"/>
      <c r="F36" s="31"/>
      <c r="G36" s="127" t="s">
        <v>313</v>
      </c>
    </row>
    <row r="37" spans="5:7" ht="14.25" hidden="1" thickTop="1" thickBot="1">
      <c r="E37" s="17"/>
      <c r="F37" s="31"/>
      <c r="G37" s="17" t="s">
        <v>330</v>
      </c>
    </row>
    <row r="38" spans="5:7" ht="14.25" hidden="1" thickTop="1" thickBot="1">
      <c r="E38" s="17"/>
      <c r="F38" s="31"/>
      <c r="G38" s="17" t="s">
        <v>231</v>
      </c>
    </row>
    <row r="39" spans="5:7" ht="14.25" hidden="1" thickTop="1" thickBot="1">
      <c r="E39" s="17"/>
      <c r="F39" s="31"/>
      <c r="G39" s="17" t="s">
        <v>232</v>
      </c>
    </row>
    <row r="40" spans="5:7" ht="14.25" hidden="1" thickTop="1" thickBot="1">
      <c r="E40" s="17"/>
      <c r="F40" s="31"/>
      <c r="G40" s="17" t="s">
        <v>233</v>
      </c>
    </row>
    <row r="41" spans="5:7" ht="14.25" hidden="1" thickTop="1" thickBot="1">
      <c r="E41" s="17"/>
      <c r="F41" s="31"/>
      <c r="G41" s="17" t="s">
        <v>234</v>
      </c>
    </row>
    <row r="42" spans="5:7" ht="14.25" hidden="1" thickTop="1" thickBot="1">
      <c r="E42" s="17"/>
      <c r="F42" s="31"/>
      <c r="G42" s="127" t="s">
        <v>259</v>
      </c>
    </row>
    <row r="43" spans="5:7" ht="14.25" hidden="1" thickTop="1" thickBot="1">
      <c r="E43" s="17"/>
      <c r="F43" s="31"/>
      <c r="G43" s="17" t="s">
        <v>331</v>
      </c>
    </row>
    <row r="44" spans="5:7" ht="14.25" hidden="1" thickTop="1" thickBot="1">
      <c r="E44" s="17"/>
      <c r="F44" s="31"/>
      <c r="G44" s="17" t="s">
        <v>235</v>
      </c>
    </row>
    <row r="45" spans="5:7" ht="14.25" hidden="1" thickTop="1" thickBot="1">
      <c r="E45" s="17"/>
      <c r="F45" s="31"/>
      <c r="G45" s="17" t="s">
        <v>265</v>
      </c>
    </row>
    <row r="46" spans="5:7" ht="14.25" hidden="1" thickTop="1" thickBot="1">
      <c r="E46" s="17"/>
      <c r="F46" s="31"/>
      <c r="G46" s="17" t="s">
        <v>266</v>
      </c>
    </row>
    <row r="47" spans="5:7" ht="14.25" hidden="1" thickTop="1" thickBot="1">
      <c r="E47" s="17"/>
      <c r="F47" s="31"/>
      <c r="G47" s="17" t="s">
        <v>236</v>
      </c>
    </row>
    <row r="48" spans="5:7" ht="14.25" hidden="1" thickTop="1" thickBot="1">
      <c r="E48" s="17"/>
      <c r="F48" s="31"/>
      <c r="G48" s="17" t="s">
        <v>237</v>
      </c>
    </row>
    <row r="49" spans="5:7" ht="14.25" hidden="1" thickTop="1" thickBot="1">
      <c r="E49" s="17"/>
      <c r="F49" s="31"/>
      <c r="G49" s="17" t="s">
        <v>281</v>
      </c>
    </row>
    <row r="50" spans="5:7" ht="14.25" hidden="1" thickTop="1" thickBot="1">
      <c r="E50" s="17"/>
      <c r="F50" s="31"/>
      <c r="G50" s="17" t="s">
        <v>283</v>
      </c>
    </row>
    <row r="51" spans="5:7" ht="14.25" hidden="1" thickTop="1" thickBot="1">
      <c r="E51" s="17"/>
      <c r="F51" s="31"/>
      <c r="G51" s="17" t="s">
        <v>282</v>
      </c>
    </row>
    <row r="52" spans="5:7" ht="14.25" hidden="1" thickTop="1" thickBot="1">
      <c r="E52" s="17"/>
      <c r="F52" s="31"/>
      <c r="G52" s="17" t="s">
        <v>257</v>
      </c>
    </row>
    <row r="53" spans="5:7" ht="14.25" hidden="1" thickTop="1" thickBot="1">
      <c r="E53" s="17"/>
      <c r="F53" s="31"/>
      <c r="G53" s="17" t="s">
        <v>238</v>
      </c>
    </row>
    <row r="54" spans="5:7" ht="14.25" hidden="1" thickTop="1" thickBot="1">
      <c r="E54" s="17"/>
      <c r="F54" s="31"/>
      <c r="G54" s="17" t="s">
        <v>239</v>
      </c>
    </row>
    <row r="55" spans="5:7" ht="14.25" hidden="1" thickTop="1" thickBot="1">
      <c r="E55" s="17"/>
      <c r="F55" s="31"/>
      <c r="G55" s="17" t="s">
        <v>240</v>
      </c>
    </row>
    <row r="56" spans="5:7" ht="14.25" hidden="1" thickTop="1" thickBot="1">
      <c r="E56" s="17"/>
      <c r="F56" s="31"/>
      <c r="G56" s="17" t="s">
        <v>258</v>
      </c>
    </row>
    <row r="57" spans="5:7" ht="14.25" hidden="1" thickTop="1" thickBot="1">
      <c r="E57" s="17"/>
      <c r="F57" s="31"/>
      <c r="G57" s="131" t="s">
        <v>199</v>
      </c>
    </row>
    <row r="58" spans="5:7" ht="14.25" hidden="1" thickTop="1" thickBot="1">
      <c r="E58" s="17"/>
      <c r="F58" s="31"/>
      <c r="G58" s="17" t="s">
        <v>241</v>
      </c>
    </row>
    <row r="59" spans="5:7" ht="14.25" hidden="1" thickTop="1" thickBot="1">
      <c r="E59" s="17"/>
      <c r="F59" s="31"/>
      <c r="G59" s="17" t="s">
        <v>242</v>
      </c>
    </row>
    <row r="60" spans="5:7" ht="14.25" hidden="1" thickTop="1" thickBot="1">
      <c r="E60" s="17"/>
      <c r="F60" s="31"/>
      <c r="G60" s="17" t="s">
        <v>243</v>
      </c>
    </row>
    <row r="61" spans="5:7" ht="14.25" hidden="1" thickTop="1" thickBot="1">
      <c r="E61" s="17"/>
      <c r="F61" s="31"/>
      <c r="G61" s="17" t="s">
        <v>244</v>
      </c>
    </row>
    <row r="62" spans="5:7" ht="14.25" hidden="1" thickTop="1" thickBot="1">
      <c r="E62" s="17"/>
      <c r="F62" s="31"/>
      <c r="G62" s="17" t="s">
        <v>245</v>
      </c>
    </row>
    <row r="63" spans="5:7" ht="14.25" hidden="1" thickTop="1" thickBot="1">
      <c r="E63" s="17"/>
      <c r="F63" s="31"/>
      <c r="G63" s="17" t="s">
        <v>332</v>
      </c>
    </row>
    <row r="64" spans="5:7" ht="14.25" hidden="1" thickTop="1" thickBot="1">
      <c r="E64" s="17"/>
      <c r="F64" s="31"/>
      <c r="G64" s="17" t="s">
        <v>246</v>
      </c>
    </row>
    <row r="65" spans="5:7" ht="14.25" hidden="1" thickTop="1" thickBot="1">
      <c r="E65" s="17"/>
      <c r="F65" s="31"/>
      <c r="G65" s="17" t="s">
        <v>267</v>
      </c>
    </row>
    <row r="66" spans="5:7" ht="14.25" hidden="1" thickTop="1" thickBot="1">
      <c r="E66" s="17"/>
      <c r="F66" s="31"/>
      <c r="G66" s="17" t="s">
        <v>333</v>
      </c>
    </row>
    <row r="67" spans="5:7" ht="14.25" hidden="1" thickTop="1" thickBot="1">
      <c r="E67" s="17"/>
      <c r="F67" s="31"/>
      <c r="G67" s="17" t="s">
        <v>339</v>
      </c>
    </row>
    <row r="68" spans="5:7" ht="14.25" hidden="1" thickTop="1" thickBot="1">
      <c r="E68" s="17"/>
      <c r="F68" s="31"/>
      <c r="G68" s="17" t="s">
        <v>247</v>
      </c>
    </row>
    <row r="69" spans="5:7" ht="14.25" hidden="1" thickTop="1" thickBot="1">
      <c r="E69" s="17"/>
      <c r="F69" s="31"/>
      <c r="G69" s="17" t="s">
        <v>248</v>
      </c>
    </row>
    <row r="70" spans="5:7" ht="14.25" hidden="1" thickTop="1" thickBot="1">
      <c r="E70" s="17"/>
      <c r="F70" s="31"/>
      <c r="G70" s="17" t="s">
        <v>268</v>
      </c>
    </row>
    <row r="71" spans="5:7" ht="14.25" hidden="1" thickTop="1" thickBot="1">
      <c r="E71" s="17"/>
      <c r="F71" s="31"/>
      <c r="G71" s="17" t="s">
        <v>269</v>
      </c>
    </row>
    <row r="72" spans="5:7" ht="14.25" hidden="1" thickTop="1" thickBot="1">
      <c r="E72" s="17"/>
      <c r="F72" s="31"/>
      <c r="G72" s="17" t="s">
        <v>249</v>
      </c>
    </row>
    <row r="73" spans="5:7" ht="14.25" hidden="1" thickTop="1" thickBot="1">
      <c r="E73" s="17"/>
      <c r="F73" s="31"/>
      <c r="G73" s="17" t="s">
        <v>250</v>
      </c>
    </row>
    <row r="74" spans="5:7" ht="14.25" hidden="1" thickTop="1" thickBot="1">
      <c r="E74" s="17"/>
      <c r="F74" s="31"/>
      <c r="G74" s="17" t="s">
        <v>251</v>
      </c>
    </row>
    <row r="75" spans="5:7" ht="14.25" hidden="1" thickTop="1" thickBot="1">
      <c r="E75" s="17"/>
      <c r="F75" s="31"/>
      <c r="G75" s="17" t="s">
        <v>252</v>
      </c>
    </row>
    <row r="76" spans="5:7" ht="14.25" hidden="1" thickTop="1" thickBot="1">
      <c r="E76" s="17"/>
      <c r="F76" s="31"/>
      <c r="G76" s="17" t="s">
        <v>340</v>
      </c>
    </row>
    <row r="77" spans="5:7" ht="14.25" hidden="1" thickTop="1" thickBot="1">
      <c r="E77" s="17"/>
      <c r="F77" s="31"/>
      <c r="G77" s="17" t="s">
        <v>270</v>
      </c>
    </row>
    <row r="78" spans="5:7" ht="14.25" hidden="1" thickTop="1" thickBot="1">
      <c r="E78" s="17"/>
      <c r="F78" s="31"/>
      <c r="G78" s="17" t="s">
        <v>292</v>
      </c>
    </row>
    <row r="79" spans="5:7" ht="14.25" hidden="1" thickTop="1" thickBot="1">
      <c r="E79" s="17"/>
      <c r="F79" s="31"/>
      <c r="G79" s="17" t="s">
        <v>293</v>
      </c>
    </row>
    <row r="80" spans="5:7" ht="14.25" hidden="1" thickTop="1" thickBot="1">
      <c r="E80" s="17"/>
      <c r="F80" s="31"/>
      <c r="G80" s="17" t="s">
        <v>294</v>
      </c>
    </row>
    <row r="81" spans="5:7" ht="14.25" hidden="1" thickTop="1" thickBot="1">
      <c r="E81" s="17"/>
      <c r="F81" s="31"/>
      <c r="G81" s="17" t="s">
        <v>295</v>
      </c>
    </row>
    <row r="82" spans="5:7" ht="14.25" hidden="1" thickTop="1" thickBot="1">
      <c r="E82" s="17"/>
      <c r="F82" s="31"/>
      <c r="G82" s="17" t="s">
        <v>334</v>
      </c>
    </row>
    <row r="83" spans="5:7" ht="14.25" hidden="1" thickTop="1" thickBot="1">
      <c r="E83" s="17"/>
      <c r="F83" s="31"/>
      <c r="G83" s="17" t="s">
        <v>253</v>
      </c>
    </row>
    <row r="84" spans="5:7" ht="14.25" hidden="1" thickTop="1" thickBot="1">
      <c r="E84" s="17"/>
      <c r="F84" s="31"/>
      <c r="G84" s="17" t="s">
        <v>254</v>
      </c>
    </row>
    <row r="85" spans="5:7" ht="14.25" hidden="1" thickTop="1" thickBot="1">
      <c r="E85" s="17"/>
      <c r="F85" s="31"/>
      <c r="G85" s="17" t="s">
        <v>280</v>
      </c>
    </row>
    <row r="86" spans="5:7" ht="14.25" hidden="1" thickTop="1" thickBot="1">
      <c r="E86" s="17"/>
      <c r="F86" s="31"/>
      <c r="G86" s="17" t="s">
        <v>284</v>
      </c>
    </row>
    <row r="87" spans="5:7" ht="14.25" hidden="1" thickTop="1" thickBot="1">
      <c r="E87" s="17"/>
      <c r="F87" s="31"/>
      <c r="G87" s="17" t="s">
        <v>262</v>
      </c>
    </row>
    <row r="88" spans="5:7" ht="14.25" hidden="1" thickTop="1" thickBot="1">
      <c r="E88" s="17"/>
      <c r="F88" s="31"/>
      <c r="G88" s="17" t="s">
        <v>263</v>
      </c>
    </row>
    <row r="89" spans="5:7" ht="14.25" hidden="1" thickTop="1" thickBot="1">
      <c r="E89" s="17"/>
      <c r="F89" s="31"/>
      <c r="G89" s="17" t="s">
        <v>264</v>
      </c>
    </row>
    <row r="90" spans="5:7" ht="14.25" hidden="1" thickTop="1" thickBot="1">
      <c r="E90" s="17"/>
      <c r="F90" s="31"/>
      <c r="G90" s="17" t="s">
        <v>289</v>
      </c>
    </row>
    <row r="91" spans="5:7" ht="14.25" hidden="1" thickTop="1" thickBot="1">
      <c r="E91" s="17"/>
      <c r="F91" s="31"/>
      <c r="G91" s="17" t="s">
        <v>290</v>
      </c>
    </row>
    <row r="92" spans="5:7" ht="14.25" hidden="1" thickTop="1" thickBot="1">
      <c r="E92" s="17"/>
      <c r="F92" s="31"/>
      <c r="G92" s="17" t="s">
        <v>285</v>
      </c>
    </row>
    <row r="93" spans="5:7" ht="14.25" hidden="1" thickTop="1" thickBot="1">
      <c r="E93" s="17"/>
      <c r="F93" s="31"/>
      <c r="G93" s="17" t="s">
        <v>286</v>
      </c>
    </row>
    <row r="94" spans="5:7" ht="14.25" hidden="1" thickTop="1" thickBot="1">
      <c r="E94" s="17"/>
      <c r="F94" s="31"/>
      <c r="G94" s="17" t="s">
        <v>200</v>
      </c>
    </row>
    <row r="95" spans="5:7" ht="14.25" hidden="1" thickTop="1" thickBot="1">
      <c r="E95" s="17"/>
      <c r="F95" s="31"/>
      <c r="G95" s="17" t="s">
        <v>201</v>
      </c>
    </row>
    <row r="96" spans="5:7" ht="14.25" hidden="1" thickTop="1" thickBot="1">
      <c r="E96" s="17"/>
      <c r="F96" s="31"/>
      <c r="G96" s="17" t="s">
        <v>202</v>
      </c>
    </row>
    <row r="97" spans="2:7" ht="14.25" hidden="1" thickTop="1" thickBot="1">
      <c r="E97" s="17"/>
      <c r="F97" s="31"/>
      <c r="G97" s="17" t="s">
        <v>203</v>
      </c>
    </row>
    <row r="98" spans="2:7" ht="14.25" hidden="1" thickTop="1" thickBot="1">
      <c r="E98" s="17"/>
      <c r="F98" s="31"/>
      <c r="G98" s="17" t="s">
        <v>204</v>
      </c>
    </row>
    <row r="99" spans="2:7" ht="14.25" hidden="1" thickTop="1" thickBot="1">
      <c r="B99" s="1" t="s">
        <v>205</v>
      </c>
      <c r="E99" s="17"/>
      <c r="F99" s="31"/>
      <c r="G99" s="17" t="s">
        <v>271</v>
      </c>
    </row>
    <row r="100" spans="2:7" ht="12.75" hidden="1" customHeight="1" thickTop="1" thickBot="1">
      <c r="B100" s="1">
        <v>2005</v>
      </c>
      <c r="F100" s="31"/>
      <c r="G100" s="17" t="s">
        <v>260</v>
      </c>
    </row>
    <row r="101" spans="2:7" ht="14.25" hidden="1" thickTop="1" thickBot="1">
      <c r="B101" s="1">
        <v>2006</v>
      </c>
      <c r="F101" s="31"/>
      <c r="G101" s="17" t="s">
        <v>261</v>
      </c>
    </row>
    <row r="102" spans="2:7" ht="13.5" hidden="1" thickTop="1">
      <c r="B102" s="1">
        <v>2007</v>
      </c>
      <c r="F102" s="31"/>
    </row>
    <row r="103" spans="2:7" hidden="1">
      <c r="B103" s="1">
        <v>2008</v>
      </c>
      <c r="F103" s="31"/>
    </row>
    <row r="104" spans="2:7" hidden="1">
      <c r="B104" s="1">
        <v>2009</v>
      </c>
      <c r="F104" s="31"/>
    </row>
    <row r="105" spans="2:7" hidden="1">
      <c r="B105" s="1">
        <v>2010</v>
      </c>
      <c r="F105" s="31"/>
    </row>
    <row r="106" spans="2:7" hidden="1">
      <c r="B106" s="1">
        <v>2011</v>
      </c>
      <c r="F106" s="31"/>
    </row>
    <row r="107" spans="2:7" hidden="1">
      <c r="B107" s="1">
        <v>2012</v>
      </c>
      <c r="F107" s="31"/>
    </row>
    <row r="108" spans="2:7">
      <c r="F108" s="31"/>
    </row>
    <row r="109" spans="2:7">
      <c r="F109" s="31"/>
    </row>
    <row r="110" spans="2:7">
      <c r="F110" s="31"/>
    </row>
    <row r="111" spans="2:7">
      <c r="F111" s="31"/>
    </row>
    <row r="112" spans="2:7">
      <c r="F112" s="31"/>
    </row>
    <row r="113" spans="6:6">
      <c r="F113" s="31"/>
    </row>
    <row r="114" spans="6:6">
      <c r="F114" s="31"/>
    </row>
    <row r="115" spans="6:6">
      <c r="F115" s="31"/>
    </row>
    <row r="116" spans="6:6">
      <c r="F116" s="31"/>
    </row>
    <row r="117" spans="6:6">
      <c r="F117" s="31"/>
    </row>
    <row r="118" spans="6:6">
      <c r="F118" s="31"/>
    </row>
    <row r="119" spans="6:6">
      <c r="F119" s="31"/>
    </row>
    <row r="120" spans="6:6">
      <c r="F120" s="31"/>
    </row>
    <row r="121" spans="6:6">
      <c r="F121" s="31"/>
    </row>
    <row r="122" spans="6:6">
      <c r="F122" s="31"/>
    </row>
    <row r="123" spans="6:6">
      <c r="F123" s="31"/>
    </row>
    <row r="124" spans="6:6">
      <c r="F124" s="31"/>
    </row>
    <row r="125" spans="6:6">
      <c r="F125" s="31"/>
    </row>
    <row r="126" spans="6:6">
      <c r="F126" s="31"/>
    </row>
    <row r="127" spans="6:6">
      <c r="F127" s="31"/>
    </row>
    <row r="128" spans="6:6">
      <c r="F128" s="31"/>
    </row>
    <row r="129" spans="6:6">
      <c r="F129" s="31"/>
    </row>
    <row r="130" spans="6:6">
      <c r="F130" s="31"/>
    </row>
    <row r="131" spans="6:6">
      <c r="F131" s="31"/>
    </row>
    <row r="132" spans="6:6">
      <c r="F132" s="31"/>
    </row>
    <row r="133" spans="6:6">
      <c r="F133" s="31"/>
    </row>
    <row r="134" spans="6:6">
      <c r="F134" s="31"/>
    </row>
    <row r="135" spans="6:6">
      <c r="F135" s="31"/>
    </row>
    <row r="136" spans="6:6">
      <c r="F136" s="31"/>
    </row>
    <row r="137" spans="6:6">
      <c r="F137" s="31"/>
    </row>
    <row r="138" spans="6:6">
      <c r="F138" s="31"/>
    </row>
    <row r="139" spans="6:6">
      <c r="F139" s="31"/>
    </row>
    <row r="140" spans="6:6">
      <c r="F140" s="31"/>
    </row>
    <row r="141" spans="6:6">
      <c r="F141" s="31"/>
    </row>
    <row r="142" spans="6:6">
      <c r="F142" s="31"/>
    </row>
    <row r="143" spans="6:6">
      <c r="F143" s="31"/>
    </row>
    <row r="144" spans="6:6">
      <c r="F144" s="31"/>
    </row>
    <row r="145" spans="6:6">
      <c r="F145" s="31"/>
    </row>
    <row r="146" spans="6:6">
      <c r="F146" s="31"/>
    </row>
    <row r="147" spans="6:6">
      <c r="F147" s="31"/>
    </row>
    <row r="148" spans="6:6">
      <c r="F148" s="31"/>
    </row>
    <row r="149" spans="6:6">
      <c r="F149" s="31"/>
    </row>
    <row r="150" spans="6:6">
      <c r="F150" s="31"/>
    </row>
    <row r="151" spans="6:6">
      <c r="F151" s="31"/>
    </row>
    <row r="152" spans="6:6">
      <c r="F152" s="31"/>
    </row>
    <row r="153" spans="6:6">
      <c r="F153" s="31"/>
    </row>
    <row r="154" spans="6:6">
      <c r="F154" s="31"/>
    </row>
    <row r="155" spans="6:6">
      <c r="F155" s="31"/>
    </row>
    <row r="156" spans="6:6">
      <c r="F156" s="31"/>
    </row>
    <row r="157" spans="6:6">
      <c r="F157" s="31"/>
    </row>
    <row r="158" spans="6:6">
      <c r="F158" s="31"/>
    </row>
    <row r="159" spans="6:6">
      <c r="F159" s="31"/>
    </row>
    <row r="160" spans="6:6">
      <c r="F160" s="31"/>
    </row>
    <row r="161" spans="6:6">
      <c r="F161" s="31"/>
    </row>
    <row r="162" spans="6:6">
      <c r="F162" s="31"/>
    </row>
    <row r="163" spans="6:6">
      <c r="F163" s="31"/>
    </row>
    <row r="164" spans="6:6">
      <c r="F164" s="31"/>
    </row>
    <row r="165" spans="6:6">
      <c r="F165" s="31"/>
    </row>
    <row r="166" spans="6:6">
      <c r="F166" s="31"/>
    </row>
    <row r="167" spans="6:6">
      <c r="F167" s="31"/>
    </row>
    <row r="168" spans="6:6">
      <c r="F168" s="31"/>
    </row>
    <row r="169" spans="6:6">
      <c r="F169" s="31"/>
    </row>
    <row r="170" spans="6:6">
      <c r="F170" s="31"/>
    </row>
    <row r="171" spans="6:6">
      <c r="F171" s="31"/>
    </row>
    <row r="172" spans="6:6">
      <c r="F172" s="31"/>
    </row>
    <row r="173" spans="6:6">
      <c r="F173" s="31"/>
    </row>
    <row r="174" spans="6:6">
      <c r="F174" s="31"/>
    </row>
    <row r="175" spans="6:6">
      <c r="F175" s="31"/>
    </row>
    <row r="176" spans="6:6">
      <c r="F176" s="31"/>
    </row>
    <row r="177" spans="6:6">
      <c r="F177" s="31"/>
    </row>
    <row r="178" spans="6:6">
      <c r="F178" s="31"/>
    </row>
    <row r="179" spans="6:6">
      <c r="F179" s="31"/>
    </row>
    <row r="180" spans="6:6">
      <c r="F180" s="31"/>
    </row>
    <row r="181" spans="6:6">
      <c r="F181" s="31"/>
    </row>
    <row r="182" spans="6:6">
      <c r="F182" s="31"/>
    </row>
    <row r="183" spans="6:6">
      <c r="F183" s="31"/>
    </row>
    <row r="184" spans="6:6">
      <c r="F184" s="31"/>
    </row>
    <row r="185" spans="6:6">
      <c r="F185" s="31"/>
    </row>
    <row r="186" spans="6:6">
      <c r="F186" s="31"/>
    </row>
    <row r="187" spans="6:6">
      <c r="F187" s="31"/>
    </row>
    <row r="188" spans="6:6">
      <c r="F188" s="31"/>
    </row>
    <row r="189" spans="6:6">
      <c r="F189" s="31"/>
    </row>
    <row r="190" spans="6:6">
      <c r="F190" s="31"/>
    </row>
    <row r="191" spans="6:6">
      <c r="F191" s="31"/>
    </row>
    <row r="192" spans="6:6">
      <c r="F192" s="31"/>
    </row>
    <row r="193" spans="6:6">
      <c r="F193" s="31"/>
    </row>
    <row r="194" spans="6:6">
      <c r="F194" s="31"/>
    </row>
    <row r="195" spans="6:6">
      <c r="F195" s="31"/>
    </row>
    <row r="196" spans="6:6">
      <c r="F196" s="31"/>
    </row>
    <row r="197" spans="6:6">
      <c r="F197" s="31"/>
    </row>
    <row r="198" spans="6:6">
      <c r="F198" s="31"/>
    </row>
    <row r="199" spans="6:6">
      <c r="F199" s="31"/>
    </row>
    <row r="200" spans="6:6">
      <c r="F200" s="31"/>
    </row>
    <row r="201" spans="6:6">
      <c r="F201" s="31"/>
    </row>
    <row r="202" spans="6:6">
      <c r="F202" s="31"/>
    </row>
    <row r="203" spans="6:6">
      <c r="F203" s="31"/>
    </row>
    <row r="204" spans="6:6">
      <c r="F204" s="31"/>
    </row>
    <row r="205" spans="6:6">
      <c r="F205" s="31"/>
    </row>
    <row r="206" spans="6:6">
      <c r="F206" s="31"/>
    </row>
    <row r="207" spans="6:6">
      <c r="F207" s="31"/>
    </row>
    <row r="208" spans="6:6">
      <c r="F208" s="31"/>
    </row>
    <row r="209" spans="6:6">
      <c r="F209" s="31"/>
    </row>
    <row r="210" spans="6:6">
      <c r="F210" s="31"/>
    </row>
    <row r="211" spans="6:6">
      <c r="F211" s="31"/>
    </row>
    <row r="212" spans="6:6">
      <c r="F212" s="31"/>
    </row>
    <row r="213" spans="6:6">
      <c r="F213" s="31"/>
    </row>
    <row r="214" spans="6:6">
      <c r="F214" s="31"/>
    </row>
    <row r="215" spans="6:6">
      <c r="F215" s="31"/>
    </row>
    <row r="216" spans="6:6">
      <c r="F216" s="31"/>
    </row>
    <row r="217" spans="6:6">
      <c r="F217" s="31"/>
    </row>
    <row r="218" spans="6:6">
      <c r="F218" s="31"/>
    </row>
    <row r="219" spans="6:6">
      <c r="F219" s="31"/>
    </row>
    <row r="220" spans="6:6">
      <c r="F220" s="31"/>
    </row>
    <row r="221" spans="6:6">
      <c r="F221" s="31"/>
    </row>
    <row r="222" spans="6:6">
      <c r="F222" s="31"/>
    </row>
    <row r="223" spans="6:6">
      <c r="F223" s="31"/>
    </row>
    <row r="224" spans="6:6">
      <c r="F224" s="31"/>
    </row>
    <row r="225" spans="6:6">
      <c r="F225" s="31"/>
    </row>
    <row r="226" spans="6:6">
      <c r="F226" s="31"/>
    </row>
    <row r="227" spans="6:6">
      <c r="F227" s="31"/>
    </row>
    <row r="228" spans="6:6">
      <c r="F228" s="31"/>
    </row>
    <row r="229" spans="6:6">
      <c r="F229" s="31"/>
    </row>
    <row r="230" spans="6:6">
      <c r="F230" s="31"/>
    </row>
    <row r="231" spans="6:6">
      <c r="F231" s="31"/>
    </row>
    <row r="232" spans="6:6">
      <c r="F232" s="31"/>
    </row>
    <row r="233" spans="6:6">
      <c r="F233" s="31"/>
    </row>
    <row r="234" spans="6:6">
      <c r="F234" s="31"/>
    </row>
    <row r="235" spans="6:6">
      <c r="F235" s="31"/>
    </row>
    <row r="236" spans="6:6">
      <c r="F236" s="31"/>
    </row>
    <row r="237" spans="6:6">
      <c r="F237" s="31"/>
    </row>
    <row r="238" spans="6:6">
      <c r="F238" s="31"/>
    </row>
    <row r="239" spans="6:6">
      <c r="F239" s="31"/>
    </row>
    <row r="240" spans="6:6">
      <c r="F240" s="31"/>
    </row>
    <row r="241" spans="6:6">
      <c r="F241" s="31"/>
    </row>
    <row r="242" spans="6:6">
      <c r="F242" s="31"/>
    </row>
    <row r="243" spans="6:6">
      <c r="F243" s="31"/>
    </row>
    <row r="244" spans="6:6">
      <c r="F244" s="31"/>
    </row>
    <row r="245" spans="6:6">
      <c r="F245" s="31"/>
    </row>
    <row r="246" spans="6:6">
      <c r="F246" s="31"/>
    </row>
    <row r="247" spans="6:6">
      <c r="F247" s="31"/>
    </row>
    <row r="248" spans="6:6">
      <c r="F248" s="31"/>
    </row>
    <row r="249" spans="6:6">
      <c r="F249" s="31"/>
    </row>
    <row r="250" spans="6:6">
      <c r="F250" s="31"/>
    </row>
    <row r="251" spans="6:6">
      <c r="F251" s="31"/>
    </row>
    <row r="252" spans="6:6">
      <c r="F252" s="31"/>
    </row>
    <row r="253" spans="6:6">
      <c r="F253" s="31"/>
    </row>
    <row r="254" spans="6:6">
      <c r="F254" s="31"/>
    </row>
    <row r="255" spans="6:6">
      <c r="F255" s="31"/>
    </row>
    <row r="256" spans="6:6">
      <c r="F256" s="31"/>
    </row>
    <row r="257" spans="6:6">
      <c r="F257" s="31"/>
    </row>
    <row r="258" spans="6:6">
      <c r="F258" s="31"/>
    </row>
    <row r="259" spans="6:6">
      <c r="F259" s="31"/>
    </row>
    <row r="260" spans="6:6">
      <c r="F260" s="31"/>
    </row>
    <row r="261" spans="6:6">
      <c r="F261" s="31"/>
    </row>
    <row r="262" spans="6:6">
      <c r="F262" s="31"/>
    </row>
    <row r="263" spans="6:6">
      <c r="F263" s="31"/>
    </row>
    <row r="264" spans="6:6">
      <c r="F264" s="31"/>
    </row>
    <row r="265" spans="6:6">
      <c r="F265" s="31"/>
    </row>
    <row r="266" spans="6:6">
      <c r="F266" s="31"/>
    </row>
    <row r="267" spans="6:6">
      <c r="F267" s="31"/>
    </row>
    <row r="268" spans="6:6">
      <c r="F268" s="31"/>
    </row>
    <row r="269" spans="6:6">
      <c r="F269" s="31"/>
    </row>
    <row r="270" spans="6:6">
      <c r="F270" s="31"/>
    </row>
    <row r="271" spans="6:6">
      <c r="F271" s="31"/>
    </row>
    <row r="272" spans="6:6">
      <c r="F272" s="31"/>
    </row>
    <row r="273" spans="6:6">
      <c r="F273" s="31"/>
    </row>
    <row r="274" spans="6:6">
      <c r="F274" s="31"/>
    </row>
    <row r="275" spans="6:6">
      <c r="F275" s="31"/>
    </row>
    <row r="276" spans="6:6">
      <c r="F276" s="31"/>
    </row>
    <row r="277" spans="6:6">
      <c r="F277" s="31"/>
    </row>
    <row r="278" spans="6:6">
      <c r="F278" s="31"/>
    </row>
    <row r="279" spans="6:6">
      <c r="F279" s="31"/>
    </row>
    <row r="280" spans="6:6">
      <c r="F280" s="31"/>
    </row>
    <row r="281" spans="6:6">
      <c r="F281" s="31"/>
    </row>
    <row r="282" spans="6:6">
      <c r="F282" s="31"/>
    </row>
    <row r="283" spans="6:6">
      <c r="F283" s="31"/>
    </row>
    <row r="284" spans="6:6">
      <c r="F284" s="31"/>
    </row>
    <row r="285" spans="6:6">
      <c r="F285" s="31"/>
    </row>
    <row r="286" spans="6:6">
      <c r="F286" s="31"/>
    </row>
    <row r="287" spans="6:6">
      <c r="F287" s="31"/>
    </row>
    <row r="288" spans="6:6">
      <c r="F288" s="31"/>
    </row>
    <row r="289" spans="6:6">
      <c r="F289" s="31"/>
    </row>
    <row r="290" spans="6:6">
      <c r="F290" s="31"/>
    </row>
    <row r="291" spans="6:6">
      <c r="F291" s="31"/>
    </row>
    <row r="292" spans="6:6">
      <c r="F292" s="31"/>
    </row>
    <row r="293" spans="6:6">
      <c r="F293" s="31"/>
    </row>
    <row r="294" spans="6:6">
      <c r="F294" s="31"/>
    </row>
    <row r="295" spans="6:6">
      <c r="F295" s="31"/>
    </row>
    <row r="296" spans="6:6">
      <c r="F296" s="31"/>
    </row>
    <row r="297" spans="6:6">
      <c r="F297" s="31"/>
    </row>
    <row r="298" spans="6:6">
      <c r="F298" s="31"/>
    </row>
    <row r="299" spans="6:6">
      <c r="F299" s="31"/>
    </row>
    <row r="300" spans="6:6">
      <c r="F300" s="31"/>
    </row>
    <row r="301" spans="6:6">
      <c r="F301" s="31"/>
    </row>
    <row r="302" spans="6:6">
      <c r="F302" s="31"/>
    </row>
    <row r="303" spans="6:6">
      <c r="F303" s="31"/>
    </row>
    <row r="304" spans="6:6">
      <c r="F304" s="31"/>
    </row>
    <row r="305" spans="6:6">
      <c r="F305" s="31"/>
    </row>
    <row r="306" spans="6:6">
      <c r="F306" s="31"/>
    </row>
    <row r="307" spans="6:6">
      <c r="F307" s="31"/>
    </row>
    <row r="308" spans="6:6">
      <c r="F308" s="31"/>
    </row>
    <row r="309" spans="6:6">
      <c r="F309" s="31"/>
    </row>
    <row r="310" spans="6:6">
      <c r="F310" s="31"/>
    </row>
    <row r="311" spans="6:6">
      <c r="F311" s="31"/>
    </row>
    <row r="312" spans="6:6">
      <c r="F312" s="31"/>
    </row>
    <row r="313" spans="6:6">
      <c r="F313" s="31"/>
    </row>
    <row r="314" spans="6:6">
      <c r="F314" s="31"/>
    </row>
    <row r="315" spans="6:6">
      <c r="F315" s="31"/>
    </row>
    <row r="316" spans="6:6">
      <c r="F316" s="31"/>
    </row>
    <row r="317" spans="6:6">
      <c r="F317" s="31"/>
    </row>
    <row r="318" spans="6:6">
      <c r="F318" s="31"/>
    </row>
    <row r="319" spans="6:6">
      <c r="F319" s="31"/>
    </row>
    <row r="320" spans="6:6">
      <c r="F320" s="31"/>
    </row>
    <row r="321" spans="6:6">
      <c r="F321" s="31"/>
    </row>
    <row r="322" spans="6:6">
      <c r="F322" s="31"/>
    </row>
    <row r="323" spans="6:6">
      <c r="F323" s="31"/>
    </row>
    <row r="324" spans="6:6">
      <c r="F324" s="31"/>
    </row>
    <row r="325" spans="6:6">
      <c r="F325" s="31"/>
    </row>
    <row r="326" spans="6:6">
      <c r="F326" s="31"/>
    </row>
    <row r="327" spans="6:6">
      <c r="F327" s="31"/>
    </row>
    <row r="328" spans="6:6">
      <c r="F328" s="31"/>
    </row>
    <row r="329" spans="6:6">
      <c r="F329" s="31"/>
    </row>
    <row r="330" spans="6:6">
      <c r="F330" s="31"/>
    </row>
    <row r="331" spans="6:6">
      <c r="F331" s="31"/>
    </row>
    <row r="332" spans="6:6">
      <c r="F332" s="31"/>
    </row>
    <row r="333" spans="6:6">
      <c r="F333" s="31"/>
    </row>
    <row r="334" spans="6:6">
      <c r="F334" s="31"/>
    </row>
    <row r="335" spans="6:6">
      <c r="F335" s="31"/>
    </row>
    <row r="336" spans="6:6">
      <c r="F336" s="31"/>
    </row>
    <row r="337" spans="6:6">
      <c r="F337" s="31"/>
    </row>
    <row r="338" spans="6:6">
      <c r="F338" s="31"/>
    </row>
    <row r="339" spans="6:6">
      <c r="F339" s="31"/>
    </row>
    <row r="340" spans="6:6">
      <c r="F340" s="31"/>
    </row>
    <row r="341" spans="6:6">
      <c r="F341" s="31"/>
    </row>
    <row r="342" spans="6:6">
      <c r="F342" s="31"/>
    </row>
    <row r="343" spans="6:6">
      <c r="F343" s="31"/>
    </row>
    <row r="344" spans="6:6">
      <c r="F344" s="31"/>
    </row>
    <row r="345" spans="6:6">
      <c r="F345" s="31"/>
    </row>
    <row r="346" spans="6:6">
      <c r="F346" s="31"/>
    </row>
    <row r="347" spans="6:6">
      <c r="F347" s="31"/>
    </row>
    <row r="348" spans="6:6">
      <c r="F348" s="31"/>
    </row>
    <row r="349" spans="6:6">
      <c r="F349" s="31"/>
    </row>
    <row r="350" spans="6:6">
      <c r="F350" s="31"/>
    </row>
    <row r="351" spans="6:6">
      <c r="F351" s="31"/>
    </row>
    <row r="352" spans="6:6">
      <c r="F352" s="31"/>
    </row>
    <row r="353" spans="6:6">
      <c r="F353" s="31"/>
    </row>
    <row r="354" spans="6:6">
      <c r="F354" s="31"/>
    </row>
    <row r="355" spans="6:6">
      <c r="F355" s="31"/>
    </row>
    <row r="356" spans="6:6">
      <c r="F356" s="31"/>
    </row>
    <row r="357" spans="6:6">
      <c r="F357" s="31"/>
    </row>
    <row r="358" spans="6:6">
      <c r="F358" s="31"/>
    </row>
    <row r="359" spans="6:6">
      <c r="F359" s="31"/>
    </row>
    <row r="360" spans="6:6">
      <c r="F360" s="31"/>
    </row>
    <row r="361" spans="6:6">
      <c r="F361" s="31"/>
    </row>
    <row r="362" spans="6:6">
      <c r="F362" s="31"/>
    </row>
    <row r="363" spans="6:6">
      <c r="F363" s="31"/>
    </row>
    <row r="364" spans="6:6">
      <c r="F364" s="31"/>
    </row>
    <row r="365" spans="6:6">
      <c r="F365" s="31"/>
    </row>
    <row r="366" spans="6:6">
      <c r="F366" s="31"/>
    </row>
    <row r="367" spans="6:6">
      <c r="F367" s="31"/>
    </row>
    <row r="368" spans="6:6">
      <c r="F368" s="31"/>
    </row>
    <row r="369" spans="6:6">
      <c r="F369" s="31"/>
    </row>
    <row r="370" spans="6:6">
      <c r="F370" s="31"/>
    </row>
    <row r="371" spans="6:6">
      <c r="F371" s="31"/>
    </row>
    <row r="372" spans="6:6">
      <c r="F372" s="31"/>
    </row>
    <row r="373" spans="6:6">
      <c r="F373" s="31"/>
    </row>
    <row r="374" spans="6:6">
      <c r="F374" s="31"/>
    </row>
    <row r="375" spans="6:6">
      <c r="F375" s="31"/>
    </row>
    <row r="376" spans="6:6">
      <c r="F376" s="31"/>
    </row>
    <row r="377" spans="6:6">
      <c r="F377" s="31"/>
    </row>
    <row r="378" spans="6:6">
      <c r="F378" s="31"/>
    </row>
    <row r="379" spans="6:6">
      <c r="F379" s="31"/>
    </row>
    <row r="380" spans="6:6">
      <c r="F380" s="31"/>
    </row>
    <row r="381" spans="6:6">
      <c r="F381" s="31"/>
    </row>
    <row r="382" spans="6:6">
      <c r="F382" s="31"/>
    </row>
    <row r="383" spans="6:6">
      <c r="F383" s="31"/>
    </row>
    <row r="384" spans="6:6">
      <c r="F384" s="31"/>
    </row>
    <row r="385" spans="6:6">
      <c r="F385" s="31"/>
    </row>
    <row r="386" spans="6:6">
      <c r="F386" s="31"/>
    </row>
    <row r="387" spans="6:6">
      <c r="F387" s="31"/>
    </row>
    <row r="388" spans="6:6">
      <c r="F388" s="31"/>
    </row>
    <row r="389" spans="6:6">
      <c r="F389" s="31"/>
    </row>
    <row r="390" spans="6:6">
      <c r="F390" s="31"/>
    </row>
    <row r="391" spans="6:6">
      <c r="F391" s="31"/>
    </row>
    <row r="392" spans="6:6">
      <c r="F392" s="31"/>
    </row>
    <row r="393" spans="6:6">
      <c r="F393" s="31"/>
    </row>
    <row r="394" spans="6:6">
      <c r="F394" s="31"/>
    </row>
    <row r="395" spans="6:6">
      <c r="F395" s="31"/>
    </row>
    <row r="396" spans="6:6">
      <c r="F396" s="31"/>
    </row>
    <row r="397" spans="6:6">
      <c r="F397" s="31"/>
    </row>
    <row r="398" spans="6:6">
      <c r="F398" s="31"/>
    </row>
    <row r="399" spans="6:6">
      <c r="F399" s="31"/>
    </row>
    <row r="400" spans="6:6">
      <c r="F400" s="31"/>
    </row>
    <row r="401" spans="6:6">
      <c r="F401" s="31"/>
    </row>
    <row r="402" spans="6:6">
      <c r="F402" s="31"/>
    </row>
    <row r="403" spans="6:6">
      <c r="F403" s="31"/>
    </row>
    <row r="404" spans="6:6">
      <c r="F404" s="31"/>
    </row>
    <row r="405" spans="6:6">
      <c r="F405" s="31"/>
    </row>
    <row r="406" spans="6:6">
      <c r="F406" s="31"/>
    </row>
    <row r="407" spans="6:6">
      <c r="F407" s="31"/>
    </row>
    <row r="408" spans="6:6">
      <c r="F408" s="31"/>
    </row>
    <row r="409" spans="6:6">
      <c r="F409" s="31"/>
    </row>
    <row r="410" spans="6:6">
      <c r="F410" s="31"/>
    </row>
    <row r="411" spans="6:6">
      <c r="F411" s="31"/>
    </row>
    <row r="412" spans="6:6">
      <c r="F412" s="31"/>
    </row>
    <row r="413" spans="6:6">
      <c r="F413" s="31"/>
    </row>
    <row r="414" spans="6:6">
      <c r="F414" s="31"/>
    </row>
    <row r="415" spans="6:6">
      <c r="F415" s="31"/>
    </row>
    <row r="416" spans="6:6">
      <c r="F416" s="31"/>
    </row>
    <row r="417" spans="6:6">
      <c r="F417" s="31"/>
    </row>
    <row r="418" spans="6:6">
      <c r="F418" s="31"/>
    </row>
    <row r="419" spans="6:6">
      <c r="F419" s="31"/>
    </row>
    <row r="420" spans="6:6">
      <c r="F420" s="31"/>
    </row>
    <row r="421" spans="6:6">
      <c r="F421" s="31"/>
    </row>
    <row r="422" spans="6:6">
      <c r="F422" s="31"/>
    </row>
    <row r="423" spans="6:6">
      <c r="F423" s="31"/>
    </row>
    <row r="424" spans="6:6">
      <c r="F424" s="31"/>
    </row>
    <row r="425" spans="6:6">
      <c r="F425" s="31"/>
    </row>
    <row r="426" spans="6:6">
      <c r="F426" s="31"/>
    </row>
    <row r="427" spans="6:6">
      <c r="F427" s="31"/>
    </row>
    <row r="428" spans="6:6">
      <c r="F428" s="31"/>
    </row>
    <row r="429" spans="6:6">
      <c r="F429" s="31"/>
    </row>
    <row r="430" spans="6:6">
      <c r="F430" s="31"/>
    </row>
    <row r="431" spans="6:6">
      <c r="F431" s="31"/>
    </row>
    <row r="432" spans="6:6">
      <c r="F432" s="31"/>
    </row>
    <row r="433" spans="6:6">
      <c r="F433" s="31"/>
    </row>
    <row r="434" spans="6:6">
      <c r="F434" s="31"/>
    </row>
    <row r="435" spans="6:6">
      <c r="F435" s="31"/>
    </row>
    <row r="436" spans="6:6">
      <c r="F436" s="31"/>
    </row>
    <row r="437" spans="6:6">
      <c r="F437" s="31"/>
    </row>
    <row r="438" spans="6:6">
      <c r="F438" s="31"/>
    </row>
    <row r="439" spans="6:6">
      <c r="F439" s="31"/>
    </row>
    <row r="440" spans="6:6">
      <c r="F440" s="31"/>
    </row>
    <row r="441" spans="6:6">
      <c r="F441" s="31"/>
    </row>
    <row r="442" spans="6:6">
      <c r="F442" s="31"/>
    </row>
    <row r="443" spans="6:6">
      <c r="F443" s="31"/>
    </row>
    <row r="444" spans="6:6">
      <c r="F444" s="31"/>
    </row>
    <row r="445" spans="6:6">
      <c r="F445" s="31"/>
    </row>
    <row r="446" spans="6:6">
      <c r="F446" s="31"/>
    </row>
    <row r="447" spans="6:6">
      <c r="F447" s="31"/>
    </row>
    <row r="448" spans="6:6">
      <c r="F448" s="31"/>
    </row>
    <row r="449" spans="6:6">
      <c r="F449" s="31"/>
    </row>
    <row r="450" spans="6:6">
      <c r="F450" s="31"/>
    </row>
    <row r="451" spans="6:6">
      <c r="F451" s="31"/>
    </row>
    <row r="452" spans="6:6">
      <c r="F452" s="31"/>
    </row>
    <row r="453" spans="6:6">
      <c r="F453" s="31"/>
    </row>
    <row r="454" spans="6:6">
      <c r="F454" s="31"/>
    </row>
    <row r="455" spans="6:6">
      <c r="F455" s="31"/>
    </row>
    <row r="456" spans="6:6">
      <c r="F456" s="31"/>
    </row>
    <row r="457" spans="6:6">
      <c r="F457" s="31"/>
    </row>
    <row r="458" spans="6:6">
      <c r="F458" s="31"/>
    </row>
    <row r="459" spans="6:6">
      <c r="F459" s="31"/>
    </row>
    <row r="460" spans="6:6">
      <c r="F460" s="31"/>
    </row>
    <row r="461" spans="6:6">
      <c r="F461" s="31"/>
    </row>
    <row r="462" spans="6:6">
      <c r="F462" s="31"/>
    </row>
    <row r="463" spans="6:6">
      <c r="F463" s="31"/>
    </row>
    <row r="464" spans="6:6">
      <c r="F464" s="31"/>
    </row>
    <row r="465" spans="6:6">
      <c r="F465" s="31"/>
    </row>
    <row r="466" spans="6:6">
      <c r="F466" s="31"/>
    </row>
    <row r="467" spans="6:6">
      <c r="F467" s="31"/>
    </row>
    <row r="468" spans="6:6">
      <c r="F468" s="31"/>
    </row>
    <row r="469" spans="6:6">
      <c r="F469" s="31"/>
    </row>
    <row r="470" spans="6:6">
      <c r="F470" s="31"/>
    </row>
    <row r="471" spans="6:6">
      <c r="F471" s="31"/>
    </row>
    <row r="472" spans="6:6">
      <c r="F472" s="31"/>
    </row>
    <row r="473" spans="6:6">
      <c r="F473" s="31"/>
    </row>
    <row r="474" spans="6:6">
      <c r="F474" s="31"/>
    </row>
    <row r="475" spans="6:6">
      <c r="F475" s="31"/>
    </row>
    <row r="476" spans="6:6">
      <c r="F476" s="31"/>
    </row>
    <row r="477" spans="6:6">
      <c r="F477" s="31"/>
    </row>
    <row r="478" spans="6:6">
      <c r="F478" s="31"/>
    </row>
    <row r="479" spans="6:6">
      <c r="F479" s="31"/>
    </row>
    <row r="480" spans="6:6">
      <c r="F480" s="31"/>
    </row>
    <row r="481" spans="6:6">
      <c r="F481" s="31"/>
    </row>
  </sheetData>
  <customSheetViews>
    <customSheetView guid="{7F74DE94-A129-4426-97DC-A2405453C426}" hiddenColumns="1" showRuler="0" topLeftCell="B1">
      <selection activeCell="E9" sqref="E9"/>
      <pageMargins left="0.75" right="0.75" top="1" bottom="1" header="0.5" footer="0.5"/>
      <pageSetup orientation="portrait"/>
      <headerFooter alignWithMargins="0"/>
    </customSheetView>
  </customSheetViews>
  <mergeCells count="19">
    <mergeCell ref="C2:E2"/>
    <mergeCell ref="C3:E3"/>
    <mergeCell ref="I3:J3"/>
    <mergeCell ref="I2:J2"/>
    <mergeCell ref="F3:H3"/>
    <mergeCell ref="F2:H2"/>
    <mergeCell ref="A27:B27"/>
    <mergeCell ref="A20:A26"/>
    <mergeCell ref="B9:C9"/>
    <mergeCell ref="I9:J9"/>
    <mergeCell ref="A11:A19"/>
    <mergeCell ref="F9:H9"/>
    <mergeCell ref="G5:H5"/>
    <mergeCell ref="C4:E4"/>
    <mergeCell ref="I8:J8"/>
    <mergeCell ref="C5:E5"/>
    <mergeCell ref="I7:J7"/>
    <mergeCell ref="F7:H7"/>
    <mergeCell ref="F8:H8"/>
  </mergeCells>
  <phoneticPr fontId="0" type="noConversion"/>
  <dataValidations count="3">
    <dataValidation type="list" allowBlank="1" showInputMessage="1" showErrorMessage="1" sqref="E11:E26">
      <formula1>$B$98:$B$99</formula1>
    </dataValidation>
    <dataValidation type="list" allowBlank="1" showInputMessage="1" showErrorMessage="1" sqref="C5">
      <formula1>$B$100:$B$107</formula1>
    </dataValidation>
    <dataValidation type="list" allowBlank="1" showInputMessage="1" showErrorMessage="1" sqref="C11:C26">
      <formula1>$G$29:$G$101</formula1>
    </dataValidation>
  </dataValidations>
  <printOptions horizontalCentered="1"/>
  <pageMargins left="0.5" right="0.5" top="0.5" bottom="0.5" header="0.5" footer="0.5"/>
  <pageSetup scale="66" orientation="portrait" blackAndWhite="1"/>
  <headerFooter alignWithMargins="0"/>
  <legacyDrawing r:id="rId1"/>
  <webPublishItems count="1">
    <webPublishItem id="15094" divId="ExecutiveSummary12_15094" sourceType="sheet" destinationFile="H:\Guidelines\yr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COMMODITY CALCULATOR</vt:lpstr>
      <vt:lpstr>Commodity Prices</vt:lpstr>
      <vt:lpstr>Ocean Freight Rates</vt:lpstr>
      <vt:lpstr>Ln8</vt:lpstr>
      <vt:lpstr>ln17</vt:lpstr>
      <vt:lpstr>Line8</vt:lpstr>
      <vt:lpstr>'COMMODITY CALCULATOR'!Print_Area</vt:lpstr>
      <vt:lpstr>'Commodity Prices'!Print_Area</vt:lpstr>
      <vt:lpstr>Line8!Print_Area</vt:lpstr>
      <vt:lpstr>'Commodity Prices'!Print_Titles</vt:lpstr>
      <vt:lpstr>'Ocean Freight Rates'!Print_Titles</vt:lpstr>
      <vt:lpstr>Range1</vt:lpstr>
      <vt:lpstr>Range2</vt:lpstr>
      <vt:lpstr>Range3</vt:lpstr>
      <vt:lpstr>'COMMODITY CALCULATOR'!Year1</vt:lpstr>
      <vt:lpstr>Year1</vt:lpstr>
    </vt:vector>
  </TitlesOfParts>
  <Company>AMEX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Sines</dc:creator>
  <cp:lastModifiedBy>Byrne, Kristen (DCHA/FFP)</cp:lastModifiedBy>
  <cp:lastPrinted>2017-05-19T15:43:02Z</cp:lastPrinted>
  <dcterms:created xsi:type="dcterms:W3CDTF">2003-06-27T15:22:18Z</dcterms:created>
  <dcterms:modified xsi:type="dcterms:W3CDTF">2017-09-20T20:38:27Z</dcterms:modified>
</cp:coreProperties>
</file>