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035" yWindow="15" windowWidth="11670" windowHeight="10005"/>
  </bookViews>
  <sheets>
    <sheet name="Agexport CBA" sheetId="6" r:id="rId1"/>
    <sheet name="FEP Calculation" sheetId="8" r:id="rId2"/>
  </sheets>
  <definedNames>
    <definedName name="_xlnm.Print_Area" localSheetId="0">'Agexport CBA'!$A$1:$Q$792</definedName>
  </definedNames>
  <calcPr calcId="145621"/>
</workbook>
</file>

<file path=xl/calcChain.xml><?xml version="1.0" encoding="utf-8"?>
<calcChain xmlns="http://schemas.openxmlformats.org/spreadsheetml/2006/main">
  <c r="I337" i="6" l="1"/>
  <c r="I336" i="6"/>
  <c r="G280" i="6"/>
  <c r="H77" i="6"/>
  <c r="E222" i="6" l="1"/>
  <c r="F485" i="6" s="1"/>
  <c r="E223" i="6"/>
  <c r="F433" i="6" s="1"/>
  <c r="E224" i="6"/>
  <c r="F434" i="6" s="1"/>
  <c r="E225" i="6"/>
  <c r="F435" i="6" s="1"/>
  <c r="E221" i="6"/>
  <c r="F487" i="6" l="1"/>
  <c r="F486" i="6"/>
  <c r="F488" i="6"/>
  <c r="G217" i="6" l="1"/>
  <c r="G208" i="6"/>
  <c r="G206" i="6"/>
  <c r="G225" i="6" l="1"/>
  <c r="G488" i="6" s="1"/>
  <c r="J488" i="6" l="1"/>
  <c r="L488" i="6"/>
  <c r="N488" i="6"/>
  <c r="P488" i="6"/>
  <c r="R488" i="6"/>
  <c r="T488" i="6"/>
  <c r="V488" i="6"/>
  <c r="X488" i="6"/>
  <c r="Z488" i="6"/>
  <c r="H488" i="6"/>
  <c r="I488" i="6"/>
  <c r="K488" i="6"/>
  <c r="M488" i="6"/>
  <c r="O488" i="6"/>
  <c r="Q488" i="6"/>
  <c r="S488" i="6"/>
  <c r="U488" i="6"/>
  <c r="W488" i="6"/>
  <c r="Y488" i="6"/>
  <c r="G26" i="6" l="1"/>
  <c r="G236" i="6" l="1"/>
  <c r="F845" i="6" l="1"/>
  <c r="F844" i="6"/>
  <c r="F843" i="6"/>
  <c r="F895" i="6"/>
  <c r="F898" i="6"/>
  <c r="F897" i="6"/>
  <c r="F896" i="6"/>
  <c r="G898" i="6"/>
  <c r="U898" i="6"/>
  <c r="M898" i="6"/>
  <c r="Z898" i="6"/>
  <c r="R898" i="6"/>
  <c r="J898" i="6"/>
  <c r="W898" i="6"/>
  <c r="O898" i="6"/>
  <c r="H898" i="6"/>
  <c r="T898" i="6"/>
  <c r="L898" i="6"/>
  <c r="Q898" i="6"/>
  <c r="I898" i="6"/>
  <c r="V898" i="6"/>
  <c r="N898" i="6"/>
  <c r="Y898" i="6"/>
  <c r="S898" i="6"/>
  <c r="K898" i="6"/>
  <c r="X898" i="6"/>
  <c r="P898" i="6"/>
  <c r="G207" i="6"/>
  <c r="G177" i="6"/>
  <c r="G176" i="6"/>
  <c r="G175" i="6"/>
  <c r="G174" i="6"/>
  <c r="G171" i="6"/>
  <c r="G137" i="6"/>
  <c r="G136" i="6"/>
  <c r="G134" i="6"/>
  <c r="G132" i="6"/>
  <c r="G109" i="6"/>
  <c r="G108" i="6"/>
  <c r="G105" i="6"/>
  <c r="G86" i="6"/>
  <c r="G84" i="6"/>
  <c r="G205" i="6"/>
  <c r="G173" i="6"/>
  <c r="G139" i="6"/>
  <c r="G138" i="6"/>
  <c r="G135" i="6"/>
  <c r="G107" i="6"/>
  <c r="G62" i="6" l="1"/>
  <c r="G63" i="6"/>
  <c r="G64" i="6"/>
  <c r="G65" i="6"/>
  <c r="I5" i="8"/>
  <c r="C6" i="8"/>
  <c r="I6" i="8"/>
  <c r="L6" i="8"/>
  <c r="M6" i="8"/>
  <c r="P6" i="8"/>
  <c r="Q6" i="8" s="1"/>
  <c r="R6" i="8" s="1"/>
  <c r="C7" i="8"/>
  <c r="I7" i="8"/>
  <c r="L7" i="8"/>
  <c r="M7" i="8"/>
  <c r="P7" i="8"/>
  <c r="Q7" i="8"/>
  <c r="R7" i="8" s="1"/>
  <c r="C8" i="8"/>
  <c r="I8" i="8"/>
  <c r="L8" i="8"/>
  <c r="M8" i="8"/>
  <c r="P8" i="8"/>
  <c r="Q8" i="8" s="1"/>
  <c r="R8" i="8" s="1"/>
  <c r="C9" i="8"/>
  <c r="I9" i="8"/>
  <c r="L9" i="8"/>
  <c r="M9" i="8"/>
  <c r="P9" i="8"/>
  <c r="Q9" i="8"/>
  <c r="R9" i="8" s="1"/>
  <c r="C10" i="8"/>
  <c r="I10" i="8"/>
  <c r="L10" i="8"/>
  <c r="M10" i="8"/>
  <c r="P10" i="8"/>
  <c r="Q10" i="8" s="1"/>
  <c r="R10" i="8" s="1"/>
  <c r="C11" i="8"/>
  <c r="I11" i="8"/>
  <c r="L11" i="8"/>
  <c r="M11" i="8"/>
  <c r="P11" i="8"/>
  <c r="Q11" i="8"/>
  <c r="R11" i="8" s="1"/>
  <c r="C12" i="8"/>
  <c r="C13" i="8" s="1"/>
  <c r="I12" i="8"/>
  <c r="L12" i="8"/>
  <c r="M12" i="8"/>
  <c r="P12" i="8"/>
  <c r="Q12" i="8" s="1"/>
  <c r="R12" i="8" s="1"/>
  <c r="I13" i="8"/>
  <c r="L13" i="8"/>
  <c r="M13" i="8"/>
  <c r="P13" i="8"/>
  <c r="Q13" i="8"/>
  <c r="R13" i="8" s="1"/>
  <c r="I14" i="8"/>
  <c r="L14" i="8"/>
  <c r="M14" i="8"/>
  <c r="P14" i="8"/>
  <c r="Q14" i="8"/>
  <c r="R14" i="8" s="1"/>
  <c r="I15" i="8"/>
  <c r="L15" i="8"/>
  <c r="M15" i="8"/>
  <c r="P15" i="8"/>
  <c r="Q15" i="8"/>
  <c r="R15" i="8" s="1"/>
  <c r="I16" i="8"/>
  <c r="F894" i="6"/>
  <c r="G874" i="6"/>
  <c r="H874" i="6"/>
  <c r="I874" i="6"/>
  <c r="K874" i="6"/>
  <c r="L874" i="6"/>
  <c r="M874" i="6"/>
  <c r="O874" i="6"/>
  <c r="P874" i="6"/>
  <c r="Q874" i="6"/>
  <c r="S874" i="6"/>
  <c r="T874" i="6"/>
  <c r="U874" i="6"/>
  <c r="W874" i="6"/>
  <c r="X874" i="6"/>
  <c r="Y874" i="6"/>
  <c r="Z874" i="6"/>
  <c r="G875" i="6"/>
  <c r="H875" i="6"/>
  <c r="I875" i="6"/>
  <c r="K875" i="6"/>
  <c r="L875" i="6"/>
  <c r="M875" i="6"/>
  <c r="O875" i="6"/>
  <c r="P875" i="6"/>
  <c r="Q875" i="6"/>
  <c r="S875" i="6"/>
  <c r="T875" i="6"/>
  <c r="U875" i="6"/>
  <c r="W875" i="6"/>
  <c r="X875" i="6"/>
  <c r="Y875" i="6"/>
  <c r="Z875" i="6"/>
  <c r="F841" i="6"/>
  <c r="G821" i="6"/>
  <c r="H821" i="6"/>
  <c r="I821" i="6"/>
  <c r="K821" i="6"/>
  <c r="L821" i="6"/>
  <c r="M821" i="6"/>
  <c r="O821" i="6"/>
  <c r="P821" i="6"/>
  <c r="Q821" i="6"/>
  <c r="S821" i="6"/>
  <c r="T821" i="6"/>
  <c r="U821" i="6"/>
  <c r="W821" i="6"/>
  <c r="X821" i="6"/>
  <c r="Y821" i="6"/>
  <c r="Z821" i="6"/>
  <c r="G822" i="6"/>
  <c r="H822" i="6"/>
  <c r="I822" i="6"/>
  <c r="K822" i="6"/>
  <c r="L822" i="6"/>
  <c r="M822" i="6"/>
  <c r="O822" i="6"/>
  <c r="P822" i="6"/>
  <c r="Q822" i="6"/>
  <c r="S822" i="6"/>
  <c r="T822" i="6"/>
  <c r="U822" i="6"/>
  <c r="W822" i="6"/>
  <c r="X822" i="6"/>
  <c r="Y822" i="6"/>
  <c r="Z822" i="6"/>
  <c r="F1080" i="6"/>
  <c r="F1096" i="6" s="1"/>
  <c r="E85" i="6"/>
  <c r="G85" i="6" s="1"/>
  <c r="G322" i="6" l="1"/>
  <c r="F378" i="6" l="1"/>
  <c r="G378" i="6" s="1"/>
  <c r="H378" i="6" s="1"/>
  <c r="G379" i="6"/>
  <c r="H379" i="6" s="1"/>
  <c r="I379" i="6" s="1"/>
  <c r="J379" i="6" s="1"/>
  <c r="K379" i="6" s="1"/>
  <c r="L379" i="6" s="1"/>
  <c r="M379" i="6" s="1"/>
  <c r="N379" i="6" s="1"/>
  <c r="O379" i="6" s="1"/>
  <c r="P379" i="6" s="1"/>
  <c r="Q379" i="6" s="1"/>
  <c r="R379" i="6" s="1"/>
  <c r="S379" i="6" s="1"/>
  <c r="T379" i="6" s="1"/>
  <c r="U379" i="6" s="1"/>
  <c r="V379" i="6" s="1"/>
  <c r="W379" i="6" s="1"/>
  <c r="X379" i="6" s="1"/>
  <c r="Y379" i="6" s="1"/>
  <c r="Z379" i="6" s="1"/>
  <c r="F380" i="6" l="1"/>
  <c r="H380" i="6"/>
  <c r="G380" i="6"/>
  <c r="I378" i="6"/>
  <c r="I380" i="6" s="1"/>
  <c r="J378" i="6" l="1"/>
  <c r="J380" i="6" s="1"/>
  <c r="K378" i="6" l="1"/>
  <c r="K380" i="6" s="1"/>
  <c r="L378" i="6" l="1"/>
  <c r="L380" i="6" s="1"/>
  <c r="M378" i="6" l="1"/>
  <c r="M380" i="6" s="1"/>
  <c r="N378" i="6" l="1"/>
  <c r="N380" i="6" s="1"/>
  <c r="O378" i="6" l="1"/>
  <c r="O380" i="6" s="1"/>
  <c r="P378" i="6" l="1"/>
  <c r="P380" i="6" s="1"/>
  <c r="Q378" i="6" l="1"/>
  <c r="Q380" i="6" s="1"/>
  <c r="R378" i="6" l="1"/>
  <c r="R380" i="6" s="1"/>
  <c r="S378" i="6" l="1"/>
  <c r="S380" i="6" s="1"/>
  <c r="T378" i="6" l="1"/>
  <c r="T380" i="6" s="1"/>
  <c r="U378" i="6" l="1"/>
  <c r="U380" i="6" s="1"/>
  <c r="V378" i="6" l="1"/>
  <c r="V380" i="6" s="1"/>
  <c r="W378" i="6" l="1"/>
  <c r="W380" i="6" s="1"/>
  <c r="X378" i="6" l="1"/>
  <c r="X380" i="6" s="1"/>
  <c r="Y378" i="6" l="1"/>
  <c r="Y380" i="6" s="1"/>
  <c r="Z378" i="6" l="1"/>
  <c r="Z380" i="6" s="1"/>
  <c r="G282" i="6" l="1"/>
  <c r="G262" i="6"/>
  <c r="G267" i="6"/>
  <c r="G272" i="6"/>
  <c r="G277" i="6"/>
  <c r="H554" i="6" l="1"/>
  <c r="H964" i="6" s="1"/>
  <c r="H547" i="6" l="1"/>
  <c r="H957" i="6" s="1"/>
  <c r="H533" i="6"/>
  <c r="H943" i="6" s="1"/>
  <c r="H540" i="6"/>
  <c r="H950" i="6" s="1"/>
  <c r="G75" i="6"/>
  <c r="H75" i="6" s="1"/>
  <c r="G74" i="6"/>
  <c r="G73" i="6"/>
  <c r="H73" i="6" s="1"/>
  <c r="G72" i="6"/>
  <c r="H72" i="6" s="1"/>
  <c r="G71" i="6"/>
  <c r="H71" i="6" s="1"/>
  <c r="G66" i="6"/>
  <c r="H66" i="6" s="1"/>
  <c r="G347" i="6" s="1"/>
  <c r="H65" i="6"/>
  <c r="G346" i="6" s="1"/>
  <c r="H64" i="6"/>
  <c r="G345" i="6" s="1"/>
  <c r="H63" i="6"/>
  <c r="G344" i="6" s="1"/>
  <c r="G214" i="6" l="1"/>
  <c r="G215" i="6"/>
  <c r="G216" i="6"/>
  <c r="G224" i="6" s="1"/>
  <c r="G213" i="6"/>
  <c r="G152" i="6"/>
  <c r="G151" i="6"/>
  <c r="G148" i="6"/>
  <c r="G147" i="6"/>
  <c r="G145" i="6"/>
  <c r="G114" i="6"/>
  <c r="G94" i="6"/>
  <c r="G93" i="6"/>
  <c r="G91" i="6"/>
  <c r="G204" i="6"/>
  <c r="E172" i="6"/>
  <c r="G172" i="6" s="1"/>
  <c r="E133" i="6"/>
  <c r="G133" i="6" s="1"/>
  <c r="E106" i="6"/>
  <c r="G106" i="6" s="1"/>
  <c r="G221" i="6" l="1"/>
  <c r="H561" i="6"/>
  <c r="H971" i="6" s="1"/>
  <c r="G182" i="6"/>
  <c r="G183" i="6"/>
  <c r="G184" i="6"/>
  <c r="G185" i="6"/>
  <c r="G186" i="6"/>
  <c r="G187" i="6"/>
  <c r="G197" i="6" s="1"/>
  <c r="F477" i="6" s="1"/>
  <c r="F887" i="6" s="1"/>
  <c r="G188" i="6"/>
  <c r="G189" i="6"/>
  <c r="G192" i="6"/>
  <c r="F472" i="6" s="1"/>
  <c r="F882" i="6" s="1"/>
  <c r="G193" i="6"/>
  <c r="F473" i="6" s="1"/>
  <c r="F883" i="6" s="1"/>
  <c r="G194" i="6"/>
  <c r="F474" i="6" s="1"/>
  <c r="F884" i="6" s="1"/>
  <c r="G195" i="6"/>
  <c r="F475" i="6" s="1"/>
  <c r="F885" i="6" s="1"/>
  <c r="G196" i="6"/>
  <c r="F476" i="6" s="1"/>
  <c r="F886" i="6" s="1"/>
  <c r="G198" i="6"/>
  <c r="F478" i="6" s="1"/>
  <c r="F888" i="6" s="1"/>
  <c r="E192" i="6"/>
  <c r="F419" i="6" s="1"/>
  <c r="F829" i="6" s="1"/>
  <c r="E193" i="6"/>
  <c r="F420" i="6" s="1"/>
  <c r="F830" i="6" s="1"/>
  <c r="E194" i="6"/>
  <c r="F421" i="6" s="1"/>
  <c r="F831" i="6" s="1"/>
  <c r="E195" i="6"/>
  <c r="F422" i="6" s="1"/>
  <c r="F832" i="6" s="1"/>
  <c r="E196" i="6"/>
  <c r="F423" i="6" s="1"/>
  <c r="F833" i="6" s="1"/>
  <c r="E197" i="6"/>
  <c r="F424" i="6" s="1"/>
  <c r="F834" i="6" s="1"/>
  <c r="E198" i="6"/>
  <c r="F425" i="6" s="1"/>
  <c r="F835" i="6" s="1"/>
  <c r="E126" i="6"/>
  <c r="E125" i="6"/>
  <c r="E124" i="6"/>
  <c r="E123" i="6"/>
  <c r="G119" i="6"/>
  <c r="G118" i="6"/>
  <c r="G126" i="6" s="1"/>
  <c r="G117" i="6"/>
  <c r="G125" i="6" s="1"/>
  <c r="G116" i="6"/>
  <c r="G124" i="6" l="1"/>
  <c r="F17" i="6" l="1"/>
  <c r="F10" i="6"/>
  <c r="G283" i="6" l="1"/>
  <c r="G281" i="6"/>
  <c r="I561" i="6" s="1"/>
  <c r="I971" i="6" s="1"/>
  <c r="G278" i="6"/>
  <c r="G273" i="6"/>
  <c r="G263" i="6"/>
  <c r="G268" i="6"/>
  <c r="G22" i="6" l="1"/>
  <c r="G21" i="6"/>
  <c r="G18" i="6"/>
  <c r="F29" i="6"/>
  <c r="G29" i="6" s="1"/>
  <c r="F27" i="6"/>
  <c r="F28" i="6" s="1"/>
  <c r="G28" i="6" s="1"/>
  <c r="F19" i="6"/>
  <c r="F20" i="6" s="1"/>
  <c r="G14" i="6"/>
  <c r="F12" i="6"/>
  <c r="F13" i="6" s="1"/>
  <c r="G11" i="6"/>
  <c r="G357" i="6"/>
  <c r="F25" i="6" l="1"/>
  <c r="G19" i="6"/>
  <c r="G27" i="6"/>
  <c r="G20" i="6"/>
  <c r="G13" i="6"/>
  <c r="G12" i="6"/>
  <c r="H62" i="6" l="1"/>
  <c r="G343" i="6" s="1"/>
  <c r="H74" i="6"/>
  <c r="G355" i="6"/>
  <c r="G276" i="6" l="1"/>
  <c r="G261" i="6"/>
  <c r="I533" i="6" s="1"/>
  <c r="I943" i="6" s="1"/>
  <c r="G266" i="6"/>
  <c r="G271" i="6"/>
  <c r="G354" i="6"/>
  <c r="G353" i="6"/>
  <c r="G324" i="6" l="1"/>
  <c r="G325" i="6"/>
  <c r="G326" i="6"/>
  <c r="H354" i="6" l="1"/>
  <c r="I354" i="6" s="1"/>
  <c r="J354" i="6" s="1"/>
  <c r="K354" i="6" s="1"/>
  <c r="L354" i="6" s="1"/>
  <c r="M354" i="6" s="1"/>
  <c r="N354" i="6" s="1"/>
  <c r="O354" i="6" s="1"/>
  <c r="P354" i="6" s="1"/>
  <c r="Q354" i="6" s="1"/>
  <c r="R354" i="6" s="1"/>
  <c r="S354" i="6" s="1"/>
  <c r="T354" i="6" s="1"/>
  <c r="U354" i="6" s="1"/>
  <c r="V354" i="6" s="1"/>
  <c r="W354" i="6" s="1"/>
  <c r="X354" i="6" s="1"/>
  <c r="Y354" i="6" s="1"/>
  <c r="Z354" i="6" s="1"/>
  <c r="H347" i="6"/>
  <c r="I347" i="6" s="1"/>
  <c r="J347" i="6" s="1"/>
  <c r="K347" i="6" s="1"/>
  <c r="L347" i="6" s="1"/>
  <c r="M347" i="6" s="1"/>
  <c r="N347" i="6" s="1"/>
  <c r="O347" i="6" s="1"/>
  <c r="P347" i="6" s="1"/>
  <c r="Q347" i="6" s="1"/>
  <c r="R347" i="6" s="1"/>
  <c r="S347" i="6" s="1"/>
  <c r="T347" i="6" s="1"/>
  <c r="U347" i="6" s="1"/>
  <c r="V347" i="6" s="1"/>
  <c r="W347" i="6" s="1"/>
  <c r="X347" i="6" s="1"/>
  <c r="Y347" i="6" s="1"/>
  <c r="Z347" i="6" s="1"/>
  <c r="F371" i="6" l="1"/>
  <c r="F364" i="6"/>
  <c r="G371" i="6" l="1"/>
  <c r="F525" i="6"/>
  <c r="G364" i="6"/>
  <c r="G525" i="6" l="1"/>
  <c r="G935" i="6" s="1"/>
  <c r="F561" i="6"/>
  <c r="F971" i="6" s="1"/>
  <c r="F935" i="6"/>
  <c r="H371" i="6"/>
  <c r="H364" i="6"/>
  <c r="H525" i="6" s="1"/>
  <c r="H935" i="6" s="1"/>
  <c r="G561" i="6" l="1"/>
  <c r="G971" i="6" s="1"/>
  <c r="F562" i="6"/>
  <c r="F972" i="6" s="1"/>
  <c r="F974" i="6" s="1"/>
  <c r="I371" i="6"/>
  <c r="I364" i="6"/>
  <c r="I525" i="6" s="1"/>
  <c r="I935" i="6" s="1"/>
  <c r="F563" i="6" l="1"/>
  <c r="F564" i="6"/>
  <c r="J371" i="6"/>
  <c r="J364" i="6"/>
  <c r="J525" i="6" s="1"/>
  <c r="J935" i="6" s="1"/>
  <c r="G358" i="6"/>
  <c r="G348" i="6"/>
  <c r="D315" i="6"/>
  <c r="D310" i="6"/>
  <c r="D305" i="6"/>
  <c r="D300" i="6"/>
  <c r="D295" i="6"/>
  <c r="D290" i="6"/>
  <c r="H311" i="6"/>
  <c r="J316" i="6"/>
  <c r="I316" i="6"/>
  <c r="H316" i="6"/>
  <c r="G316" i="6"/>
  <c r="F316" i="6"/>
  <c r="J311" i="6"/>
  <c r="I311" i="6"/>
  <c r="G311" i="6"/>
  <c r="F311" i="6"/>
  <c r="J306" i="6"/>
  <c r="I306" i="6"/>
  <c r="H306" i="6"/>
  <c r="G306" i="6"/>
  <c r="F306" i="6"/>
  <c r="J301" i="6"/>
  <c r="I301" i="6"/>
  <c r="H301" i="6"/>
  <c r="G301" i="6"/>
  <c r="F301" i="6"/>
  <c r="J296" i="6"/>
  <c r="I296" i="6"/>
  <c r="H296" i="6"/>
  <c r="G296" i="6"/>
  <c r="F296" i="6"/>
  <c r="J291" i="6"/>
  <c r="I291" i="6"/>
  <c r="H291" i="6"/>
  <c r="G291" i="6"/>
  <c r="F291" i="6"/>
  <c r="D314" i="6"/>
  <c r="D309" i="6"/>
  <c r="D304" i="6"/>
  <c r="D299" i="6"/>
  <c r="D294" i="6"/>
  <c r="D289" i="6"/>
  <c r="E110" i="6"/>
  <c r="E127" i="6" s="1"/>
  <c r="G222" i="6"/>
  <c r="G485" i="6" l="1"/>
  <c r="G895" i="6" s="1"/>
  <c r="F973" i="6"/>
  <c r="F975" i="6" s="1"/>
  <c r="F565" i="6"/>
  <c r="K371" i="6"/>
  <c r="F453" i="6"/>
  <c r="F863" i="6" s="1"/>
  <c r="F400" i="6"/>
  <c r="K364" i="6"/>
  <c r="K525" i="6" s="1"/>
  <c r="K935" i="6" s="1"/>
  <c r="J526" i="6"/>
  <c r="H526" i="6"/>
  <c r="I526" i="6"/>
  <c r="G526" i="6"/>
  <c r="G127" i="6"/>
  <c r="G453" i="6" s="1"/>
  <c r="G863" i="6" s="1"/>
  <c r="F526" i="6"/>
  <c r="D291" i="6"/>
  <c r="D296" i="6"/>
  <c r="D301" i="6"/>
  <c r="D306" i="6"/>
  <c r="H318" i="6"/>
  <c r="D316" i="6"/>
  <c r="G318" i="6"/>
  <c r="J318" i="6"/>
  <c r="D311" i="6"/>
  <c r="I318" i="6"/>
  <c r="F318" i="6"/>
  <c r="E210" i="6"/>
  <c r="E227" i="6" s="1"/>
  <c r="E209" i="6"/>
  <c r="E226" i="6" s="1"/>
  <c r="E179" i="6"/>
  <c r="E178" i="6"/>
  <c r="E199" i="6" s="1"/>
  <c r="E142" i="6"/>
  <c r="G142" i="6" s="1"/>
  <c r="E141" i="6"/>
  <c r="E166" i="6" s="1"/>
  <c r="E111" i="6"/>
  <c r="E128" i="6" s="1"/>
  <c r="G110" i="6"/>
  <c r="E88" i="6"/>
  <c r="G88" i="6" s="1"/>
  <c r="G101" i="6" s="1"/>
  <c r="E87" i="6"/>
  <c r="E100" i="6" s="1"/>
  <c r="G257" i="6"/>
  <c r="G251" i="6"/>
  <c r="G241" i="6"/>
  <c r="G223" i="6"/>
  <c r="J485" i="6" l="1"/>
  <c r="J895" i="6" s="1"/>
  <c r="L485" i="6"/>
  <c r="L895" i="6" s="1"/>
  <c r="N485" i="6"/>
  <c r="N895" i="6" s="1"/>
  <c r="P485" i="6"/>
  <c r="P895" i="6" s="1"/>
  <c r="R485" i="6"/>
  <c r="R895" i="6" s="1"/>
  <c r="T485" i="6"/>
  <c r="T895" i="6" s="1"/>
  <c r="V485" i="6"/>
  <c r="V895" i="6" s="1"/>
  <c r="X485" i="6"/>
  <c r="X895" i="6" s="1"/>
  <c r="Z485" i="6"/>
  <c r="Z895" i="6" s="1"/>
  <c r="I485" i="6"/>
  <c r="I895" i="6" s="1"/>
  <c r="K485" i="6"/>
  <c r="K895" i="6" s="1"/>
  <c r="M485" i="6"/>
  <c r="M895" i="6" s="1"/>
  <c r="O485" i="6"/>
  <c r="O895" i="6" s="1"/>
  <c r="Q485" i="6"/>
  <c r="Q895" i="6" s="1"/>
  <c r="S485" i="6"/>
  <c r="S895" i="6" s="1"/>
  <c r="U485" i="6"/>
  <c r="U895" i="6" s="1"/>
  <c r="W485" i="6"/>
  <c r="W895" i="6" s="1"/>
  <c r="Y485" i="6"/>
  <c r="Y895" i="6" s="1"/>
  <c r="H485" i="6"/>
  <c r="H895" i="6" s="1"/>
  <c r="F437" i="6"/>
  <c r="F847" i="6" s="1"/>
  <c r="F490" i="6"/>
  <c r="F436" i="6"/>
  <c r="F846" i="6" s="1"/>
  <c r="F489" i="6"/>
  <c r="H436" i="6"/>
  <c r="H846" i="6" s="1"/>
  <c r="P436" i="6"/>
  <c r="P846" i="6" s="1"/>
  <c r="R436" i="6"/>
  <c r="R846" i="6" s="1"/>
  <c r="T436" i="6"/>
  <c r="T846" i="6" s="1"/>
  <c r="V436" i="6"/>
  <c r="V846" i="6" s="1"/>
  <c r="X436" i="6"/>
  <c r="X846" i="6" s="1"/>
  <c r="Z436" i="6"/>
  <c r="Z846" i="6" s="1"/>
  <c r="I436" i="6"/>
  <c r="I846" i="6" s="1"/>
  <c r="K436" i="6"/>
  <c r="K846" i="6" s="1"/>
  <c r="M436" i="6"/>
  <c r="M846" i="6" s="1"/>
  <c r="O436" i="6"/>
  <c r="O846" i="6" s="1"/>
  <c r="Q436" i="6"/>
  <c r="Q846" i="6" s="1"/>
  <c r="S436" i="6"/>
  <c r="S846" i="6" s="1"/>
  <c r="U436" i="6"/>
  <c r="U846" i="6" s="1"/>
  <c r="W436" i="6"/>
  <c r="W846" i="6" s="1"/>
  <c r="Y436" i="6"/>
  <c r="Y846" i="6" s="1"/>
  <c r="G436" i="6"/>
  <c r="G846" i="6" s="1"/>
  <c r="E228" i="6"/>
  <c r="G210" i="6"/>
  <c r="G227" i="6" s="1"/>
  <c r="G209" i="6"/>
  <c r="G226" i="6" s="1"/>
  <c r="G489" i="6" s="1"/>
  <c r="I528" i="6"/>
  <c r="I936" i="6"/>
  <c r="I938" i="6" s="1"/>
  <c r="J528" i="6"/>
  <c r="J936" i="6"/>
  <c r="J938" i="6" s="1"/>
  <c r="F528" i="6"/>
  <c r="F936" i="6"/>
  <c r="F938" i="6" s="1"/>
  <c r="G528" i="6"/>
  <c r="G936" i="6"/>
  <c r="G938" i="6" s="1"/>
  <c r="H528" i="6"/>
  <c r="H936" i="6"/>
  <c r="H938" i="6" s="1"/>
  <c r="I400" i="6"/>
  <c r="I810" i="6" s="1"/>
  <c r="K400" i="6"/>
  <c r="K810" i="6" s="1"/>
  <c r="M400" i="6"/>
  <c r="M810" i="6" s="1"/>
  <c r="O400" i="6"/>
  <c r="O810" i="6" s="1"/>
  <c r="Q400" i="6"/>
  <c r="Q810" i="6" s="1"/>
  <c r="S400" i="6"/>
  <c r="S810" i="6" s="1"/>
  <c r="U400" i="6"/>
  <c r="U810" i="6" s="1"/>
  <c r="W400" i="6"/>
  <c r="W810" i="6" s="1"/>
  <c r="Y400" i="6"/>
  <c r="Y810" i="6" s="1"/>
  <c r="F810" i="6"/>
  <c r="H400" i="6"/>
  <c r="H810" i="6" s="1"/>
  <c r="J400" i="6"/>
  <c r="J810" i="6" s="1"/>
  <c r="L400" i="6"/>
  <c r="L810" i="6" s="1"/>
  <c r="N400" i="6"/>
  <c r="N810" i="6" s="1"/>
  <c r="P400" i="6"/>
  <c r="P810" i="6" s="1"/>
  <c r="R400" i="6"/>
  <c r="R810" i="6" s="1"/>
  <c r="T400" i="6"/>
  <c r="T810" i="6" s="1"/>
  <c r="V400" i="6"/>
  <c r="V810" i="6" s="1"/>
  <c r="X400" i="6"/>
  <c r="X810" i="6" s="1"/>
  <c r="Z400" i="6"/>
  <c r="Z810" i="6" s="1"/>
  <c r="G400" i="6"/>
  <c r="G810" i="6" s="1"/>
  <c r="L371" i="6"/>
  <c r="G484" i="6"/>
  <c r="G894" i="6" s="1"/>
  <c r="G431" i="6"/>
  <c r="G841" i="6" s="1"/>
  <c r="G179" i="6"/>
  <c r="G200" i="6" s="1"/>
  <c r="E200" i="6"/>
  <c r="E201" i="6" s="1"/>
  <c r="G199" i="6"/>
  <c r="F445" i="6"/>
  <c r="F855" i="6" s="1"/>
  <c r="F392" i="6"/>
  <c r="F802" i="6" s="1"/>
  <c r="F467" i="6"/>
  <c r="F877" i="6" s="1"/>
  <c r="F414" i="6"/>
  <c r="F824" i="6" s="1"/>
  <c r="J453" i="6"/>
  <c r="J863" i="6" s="1"/>
  <c r="L453" i="6"/>
  <c r="L863" i="6" s="1"/>
  <c r="N453" i="6"/>
  <c r="N863" i="6" s="1"/>
  <c r="P453" i="6"/>
  <c r="P863" i="6" s="1"/>
  <c r="R453" i="6"/>
  <c r="R863" i="6" s="1"/>
  <c r="T453" i="6"/>
  <c r="T863" i="6" s="1"/>
  <c r="V453" i="6"/>
  <c r="V863" i="6" s="1"/>
  <c r="X453" i="6"/>
  <c r="X863" i="6" s="1"/>
  <c r="Z453" i="6"/>
  <c r="Z863" i="6" s="1"/>
  <c r="I453" i="6"/>
  <c r="I863" i="6" s="1"/>
  <c r="K453" i="6"/>
  <c r="K863" i="6" s="1"/>
  <c r="M453" i="6"/>
  <c r="M863" i="6" s="1"/>
  <c r="O453" i="6"/>
  <c r="O863" i="6" s="1"/>
  <c r="Q453" i="6"/>
  <c r="Q863" i="6" s="1"/>
  <c r="S453" i="6"/>
  <c r="S863" i="6" s="1"/>
  <c r="U453" i="6"/>
  <c r="U863" i="6" s="1"/>
  <c r="W453" i="6"/>
  <c r="W863" i="6" s="1"/>
  <c r="Y453" i="6"/>
  <c r="Y863" i="6" s="1"/>
  <c r="H453" i="6"/>
  <c r="H863" i="6" s="1"/>
  <c r="F432" i="6"/>
  <c r="F842" i="6" s="1"/>
  <c r="H527" i="6"/>
  <c r="H529" i="6" s="1"/>
  <c r="L364" i="6"/>
  <c r="L525" i="6" s="1"/>
  <c r="L935" i="6" s="1"/>
  <c r="K526" i="6"/>
  <c r="J527" i="6"/>
  <c r="J529" i="6" s="1"/>
  <c r="G87" i="6"/>
  <c r="G527" i="6"/>
  <c r="G529" i="6" s="1"/>
  <c r="I527" i="6"/>
  <c r="I529" i="6" s="1"/>
  <c r="G100" i="6"/>
  <c r="G445" i="6" s="1"/>
  <c r="G855" i="6" s="1"/>
  <c r="D318" i="6"/>
  <c r="E1336" i="6" s="1"/>
  <c r="F527" i="6"/>
  <c r="E101" i="6"/>
  <c r="G166" i="6"/>
  <c r="G467" i="6" s="1"/>
  <c r="G877" i="6" s="1"/>
  <c r="G178" i="6"/>
  <c r="F401" i="6"/>
  <c r="G111" i="6"/>
  <c r="G128" i="6" s="1"/>
  <c r="G141" i="6"/>
  <c r="G252" i="6"/>
  <c r="N436" i="6" l="1"/>
  <c r="N846" i="6" s="1"/>
  <c r="L436" i="6"/>
  <c r="L846" i="6" s="1"/>
  <c r="J436" i="6"/>
  <c r="J846" i="6" s="1"/>
  <c r="G899" i="6"/>
  <c r="F900" i="6"/>
  <c r="F899" i="6"/>
  <c r="H489" i="6"/>
  <c r="I489" i="6"/>
  <c r="K489" i="6"/>
  <c r="M489" i="6"/>
  <c r="O489" i="6"/>
  <c r="Q489" i="6"/>
  <c r="S489" i="6"/>
  <c r="U489" i="6"/>
  <c r="W489" i="6"/>
  <c r="Y489" i="6"/>
  <c r="J489" i="6"/>
  <c r="L489" i="6"/>
  <c r="N489" i="6"/>
  <c r="P489" i="6"/>
  <c r="R489" i="6"/>
  <c r="T489" i="6"/>
  <c r="V489" i="6"/>
  <c r="X489" i="6"/>
  <c r="Z489" i="6"/>
  <c r="H432" i="6"/>
  <c r="H842" i="6" s="1"/>
  <c r="J432" i="6"/>
  <c r="J842" i="6" s="1"/>
  <c r="L432" i="6"/>
  <c r="L842" i="6" s="1"/>
  <c r="N432" i="6"/>
  <c r="N842" i="6" s="1"/>
  <c r="P432" i="6"/>
  <c r="P842" i="6" s="1"/>
  <c r="R432" i="6"/>
  <c r="R842" i="6" s="1"/>
  <c r="T432" i="6"/>
  <c r="T842" i="6" s="1"/>
  <c r="V432" i="6"/>
  <c r="V842" i="6" s="1"/>
  <c r="X432" i="6"/>
  <c r="X842" i="6" s="1"/>
  <c r="Z432" i="6"/>
  <c r="Z842" i="6" s="1"/>
  <c r="I432" i="6"/>
  <c r="I842" i="6" s="1"/>
  <c r="K432" i="6"/>
  <c r="K842" i="6" s="1"/>
  <c r="M432" i="6"/>
  <c r="M842" i="6" s="1"/>
  <c r="O432" i="6"/>
  <c r="O842" i="6" s="1"/>
  <c r="Q432" i="6"/>
  <c r="Q842" i="6" s="1"/>
  <c r="S432" i="6"/>
  <c r="S842" i="6" s="1"/>
  <c r="U432" i="6"/>
  <c r="U842" i="6" s="1"/>
  <c r="W432" i="6"/>
  <c r="W842" i="6" s="1"/>
  <c r="Y432" i="6"/>
  <c r="Y842" i="6" s="1"/>
  <c r="G432" i="6"/>
  <c r="G842" i="6" s="1"/>
  <c r="G228" i="6"/>
  <c r="I937" i="6"/>
  <c r="I939" i="6" s="1"/>
  <c r="J937" i="6"/>
  <c r="J939" i="6" s="1"/>
  <c r="G937" i="6"/>
  <c r="G939" i="6" s="1"/>
  <c r="H937" i="6"/>
  <c r="H939" i="6" s="1"/>
  <c r="F937" i="6"/>
  <c r="F939" i="6" s="1"/>
  <c r="F529" i="6"/>
  <c r="F811" i="6"/>
  <c r="K528" i="6"/>
  <c r="K936" i="6"/>
  <c r="K938" i="6" s="1"/>
  <c r="M371" i="6"/>
  <c r="F393" i="6"/>
  <c r="F803" i="6" s="1"/>
  <c r="G201" i="6"/>
  <c r="G479" i="6"/>
  <c r="G889" i="6" s="1"/>
  <c r="F479" i="6"/>
  <c r="F889" i="6" s="1"/>
  <c r="F426" i="6"/>
  <c r="F836" i="6" s="1"/>
  <c r="H414" i="6"/>
  <c r="H824" i="6" s="1"/>
  <c r="J414" i="6"/>
  <c r="J824" i="6" s="1"/>
  <c r="L414" i="6"/>
  <c r="L824" i="6" s="1"/>
  <c r="N414" i="6"/>
  <c r="N824" i="6" s="1"/>
  <c r="P414" i="6"/>
  <c r="P824" i="6" s="1"/>
  <c r="R414" i="6"/>
  <c r="R824" i="6" s="1"/>
  <c r="T414" i="6"/>
  <c r="T824" i="6" s="1"/>
  <c r="V414" i="6"/>
  <c r="V824" i="6" s="1"/>
  <c r="X414" i="6"/>
  <c r="X824" i="6" s="1"/>
  <c r="Z414" i="6"/>
  <c r="Z824" i="6" s="1"/>
  <c r="I414" i="6"/>
  <c r="I824" i="6" s="1"/>
  <c r="K414" i="6"/>
  <c r="K824" i="6" s="1"/>
  <c r="M414" i="6"/>
  <c r="M824" i="6" s="1"/>
  <c r="O414" i="6"/>
  <c r="O824" i="6" s="1"/>
  <c r="Q414" i="6"/>
  <c r="Q824" i="6" s="1"/>
  <c r="S414" i="6"/>
  <c r="S824" i="6" s="1"/>
  <c r="U414" i="6"/>
  <c r="U824" i="6" s="1"/>
  <c r="W414" i="6"/>
  <c r="W824" i="6" s="1"/>
  <c r="Y414" i="6"/>
  <c r="Y824" i="6" s="1"/>
  <c r="G414" i="6"/>
  <c r="G824" i="6" s="1"/>
  <c r="H392" i="6"/>
  <c r="H802" i="6" s="1"/>
  <c r="J392" i="6"/>
  <c r="J802" i="6" s="1"/>
  <c r="L392" i="6"/>
  <c r="L802" i="6" s="1"/>
  <c r="N392" i="6"/>
  <c r="N802" i="6" s="1"/>
  <c r="P392" i="6"/>
  <c r="P802" i="6" s="1"/>
  <c r="R392" i="6"/>
  <c r="R802" i="6" s="1"/>
  <c r="T392" i="6"/>
  <c r="T802" i="6" s="1"/>
  <c r="V392" i="6"/>
  <c r="V802" i="6" s="1"/>
  <c r="X392" i="6"/>
  <c r="X802" i="6" s="1"/>
  <c r="Z392" i="6"/>
  <c r="Z802" i="6" s="1"/>
  <c r="W392" i="6"/>
  <c r="W802" i="6" s="1"/>
  <c r="I392" i="6"/>
  <c r="I802" i="6" s="1"/>
  <c r="K392" i="6"/>
  <c r="K802" i="6" s="1"/>
  <c r="M392" i="6"/>
  <c r="M802" i="6" s="1"/>
  <c r="O392" i="6"/>
  <c r="O802" i="6" s="1"/>
  <c r="Q392" i="6"/>
  <c r="Q802" i="6" s="1"/>
  <c r="S392" i="6"/>
  <c r="S802" i="6" s="1"/>
  <c r="U392" i="6"/>
  <c r="U802" i="6" s="1"/>
  <c r="Y392" i="6"/>
  <c r="Y802" i="6" s="1"/>
  <c r="G392" i="6"/>
  <c r="G802" i="6" s="1"/>
  <c r="J467" i="6"/>
  <c r="J877" i="6" s="1"/>
  <c r="L467" i="6"/>
  <c r="L877" i="6" s="1"/>
  <c r="N467" i="6"/>
  <c r="N877" i="6" s="1"/>
  <c r="P467" i="6"/>
  <c r="P877" i="6" s="1"/>
  <c r="R467" i="6"/>
  <c r="R877" i="6" s="1"/>
  <c r="T467" i="6"/>
  <c r="T877" i="6" s="1"/>
  <c r="V467" i="6"/>
  <c r="V877" i="6" s="1"/>
  <c r="X467" i="6"/>
  <c r="X877" i="6" s="1"/>
  <c r="Z467" i="6"/>
  <c r="Z877" i="6" s="1"/>
  <c r="I467" i="6"/>
  <c r="I877" i="6" s="1"/>
  <c r="K467" i="6"/>
  <c r="K877" i="6" s="1"/>
  <c r="M467" i="6"/>
  <c r="M877" i="6" s="1"/>
  <c r="O467" i="6"/>
  <c r="O877" i="6" s="1"/>
  <c r="Q467" i="6"/>
  <c r="Q877" i="6" s="1"/>
  <c r="S467" i="6"/>
  <c r="S877" i="6" s="1"/>
  <c r="U467" i="6"/>
  <c r="U877" i="6" s="1"/>
  <c r="W467" i="6"/>
  <c r="W877" i="6" s="1"/>
  <c r="Y467" i="6"/>
  <c r="Y877" i="6" s="1"/>
  <c r="H467" i="6"/>
  <c r="H877" i="6" s="1"/>
  <c r="J445" i="6"/>
  <c r="J855" i="6" s="1"/>
  <c r="L445" i="6"/>
  <c r="L855" i="6" s="1"/>
  <c r="N445" i="6"/>
  <c r="N855" i="6" s="1"/>
  <c r="P445" i="6"/>
  <c r="P855" i="6" s="1"/>
  <c r="R445" i="6"/>
  <c r="R855" i="6" s="1"/>
  <c r="T445" i="6"/>
  <c r="T855" i="6" s="1"/>
  <c r="V445" i="6"/>
  <c r="V855" i="6" s="1"/>
  <c r="X445" i="6"/>
  <c r="X855" i="6" s="1"/>
  <c r="Z445" i="6"/>
  <c r="Z855" i="6" s="1"/>
  <c r="I445" i="6"/>
  <c r="I855" i="6" s="1"/>
  <c r="K445" i="6"/>
  <c r="K855" i="6" s="1"/>
  <c r="M445" i="6"/>
  <c r="M855" i="6" s="1"/>
  <c r="O445" i="6"/>
  <c r="O855" i="6" s="1"/>
  <c r="Q445" i="6"/>
  <c r="Q855" i="6" s="1"/>
  <c r="S445" i="6"/>
  <c r="S855" i="6" s="1"/>
  <c r="U445" i="6"/>
  <c r="U855" i="6" s="1"/>
  <c r="W445" i="6"/>
  <c r="W855" i="6" s="1"/>
  <c r="Y445" i="6"/>
  <c r="Y855" i="6" s="1"/>
  <c r="H445" i="6"/>
  <c r="H855" i="6" s="1"/>
  <c r="K527" i="6"/>
  <c r="M364" i="6"/>
  <c r="M525" i="6" s="1"/>
  <c r="M935" i="6" s="1"/>
  <c r="G562" i="6"/>
  <c r="G258" i="6"/>
  <c r="G352" i="6"/>
  <c r="G351" i="6"/>
  <c r="X899" i="6" l="1"/>
  <c r="T899" i="6"/>
  <c r="P899" i="6"/>
  <c r="L899" i="6"/>
  <c r="Y899" i="6"/>
  <c r="U899" i="6"/>
  <c r="Q899" i="6"/>
  <c r="M899" i="6"/>
  <c r="I899" i="6"/>
  <c r="Z899" i="6"/>
  <c r="V899" i="6"/>
  <c r="R899" i="6"/>
  <c r="N899" i="6"/>
  <c r="J899" i="6"/>
  <c r="W899" i="6"/>
  <c r="S899" i="6"/>
  <c r="O899" i="6"/>
  <c r="K899" i="6"/>
  <c r="H899" i="6"/>
  <c r="K937" i="6"/>
  <c r="K939" i="6" s="1"/>
  <c r="K529" i="6"/>
  <c r="G564" i="6"/>
  <c r="G972" i="6"/>
  <c r="G974" i="6" s="1"/>
  <c r="N371" i="6"/>
  <c r="H479" i="6"/>
  <c r="H889" i="6" s="1"/>
  <c r="I479" i="6"/>
  <c r="I889" i="6" s="1"/>
  <c r="K479" i="6"/>
  <c r="K889" i="6" s="1"/>
  <c r="M479" i="6"/>
  <c r="M889" i="6" s="1"/>
  <c r="O479" i="6"/>
  <c r="O889" i="6" s="1"/>
  <c r="Q479" i="6"/>
  <c r="Q889" i="6" s="1"/>
  <c r="S479" i="6"/>
  <c r="S889" i="6" s="1"/>
  <c r="U479" i="6"/>
  <c r="U889" i="6" s="1"/>
  <c r="W479" i="6"/>
  <c r="W889" i="6" s="1"/>
  <c r="Y479" i="6"/>
  <c r="Y889" i="6" s="1"/>
  <c r="J479" i="6"/>
  <c r="J889" i="6" s="1"/>
  <c r="L479" i="6"/>
  <c r="L889" i="6" s="1"/>
  <c r="N479" i="6"/>
  <c r="N889" i="6" s="1"/>
  <c r="P479" i="6"/>
  <c r="P889" i="6" s="1"/>
  <c r="R479" i="6"/>
  <c r="R889" i="6" s="1"/>
  <c r="T479" i="6"/>
  <c r="T889" i="6" s="1"/>
  <c r="V479" i="6"/>
  <c r="V889" i="6" s="1"/>
  <c r="X479" i="6"/>
  <c r="X889" i="6" s="1"/>
  <c r="Z479" i="6"/>
  <c r="Z889" i="6" s="1"/>
  <c r="G350" i="6"/>
  <c r="F367" i="6" s="1"/>
  <c r="L526" i="6"/>
  <c r="N364" i="6"/>
  <c r="N525" i="6" s="1"/>
  <c r="N935" i="6" s="1"/>
  <c r="G563" i="6"/>
  <c r="G565" i="6" s="1"/>
  <c r="J561" i="6"/>
  <c r="J971" i="6" s="1"/>
  <c r="H562" i="6"/>
  <c r="G973" i="6" l="1"/>
  <c r="G975" i="6" s="1"/>
  <c r="L528" i="6"/>
  <c r="L936" i="6"/>
  <c r="L938" i="6" s="1"/>
  <c r="H564" i="6"/>
  <c r="H972" i="6"/>
  <c r="H974" i="6" s="1"/>
  <c r="O371" i="6"/>
  <c r="M526" i="6"/>
  <c r="O364" i="6"/>
  <c r="O525" i="6" s="1"/>
  <c r="O935" i="6" s="1"/>
  <c r="L527" i="6"/>
  <c r="I562" i="6"/>
  <c r="K561" i="6"/>
  <c r="K971" i="6" s="1"/>
  <c r="H563" i="6"/>
  <c r="H565" i="6" s="1"/>
  <c r="E122" i="6"/>
  <c r="E129" i="6" s="1"/>
  <c r="G115" i="6"/>
  <c r="G123" i="6" s="1"/>
  <c r="G452" i="6"/>
  <c r="G862" i="6" s="1"/>
  <c r="G122" i="6"/>
  <c r="H973" i="6" l="1"/>
  <c r="H975" i="6" s="1"/>
  <c r="L937" i="6"/>
  <c r="L939" i="6" s="1"/>
  <c r="L529" i="6"/>
  <c r="M528" i="6"/>
  <c r="M936" i="6"/>
  <c r="M938" i="6" s="1"/>
  <c r="I564" i="6"/>
  <c r="I972" i="6"/>
  <c r="I974" i="6" s="1"/>
  <c r="P371" i="6"/>
  <c r="L561" i="6"/>
  <c r="L971" i="6" s="1"/>
  <c r="M561" i="6"/>
  <c r="M971" i="6" s="1"/>
  <c r="O561" i="6"/>
  <c r="O971" i="6" s="1"/>
  <c r="Q561" i="6"/>
  <c r="Q971" i="6" s="1"/>
  <c r="S561" i="6"/>
  <c r="S971" i="6" s="1"/>
  <c r="N561" i="6"/>
  <c r="N971" i="6" s="1"/>
  <c r="P561" i="6"/>
  <c r="P971" i="6" s="1"/>
  <c r="R561" i="6"/>
  <c r="R971" i="6" s="1"/>
  <c r="T561" i="6"/>
  <c r="T971" i="6" s="1"/>
  <c r="G129" i="6"/>
  <c r="F450" i="6"/>
  <c r="F860" i="6" s="1"/>
  <c r="F397" i="6"/>
  <c r="F451" i="6"/>
  <c r="F861" i="6" s="1"/>
  <c r="F398" i="6"/>
  <c r="J452" i="6"/>
  <c r="J862" i="6" s="1"/>
  <c r="L452" i="6"/>
  <c r="L862" i="6" s="1"/>
  <c r="N452" i="6"/>
  <c r="N862" i="6" s="1"/>
  <c r="P452" i="6"/>
  <c r="P862" i="6" s="1"/>
  <c r="R452" i="6"/>
  <c r="R862" i="6" s="1"/>
  <c r="T452" i="6"/>
  <c r="T862" i="6" s="1"/>
  <c r="V452" i="6"/>
  <c r="V862" i="6" s="1"/>
  <c r="X452" i="6"/>
  <c r="X862" i="6" s="1"/>
  <c r="Z452" i="6"/>
  <c r="Z862" i="6" s="1"/>
  <c r="H452" i="6"/>
  <c r="H862" i="6" s="1"/>
  <c r="I452" i="6"/>
  <c r="I862" i="6" s="1"/>
  <c r="K452" i="6"/>
  <c r="K862" i="6" s="1"/>
  <c r="M452" i="6"/>
  <c r="M862" i="6" s="1"/>
  <c r="O452" i="6"/>
  <c r="O862" i="6" s="1"/>
  <c r="Q452" i="6"/>
  <c r="Q862" i="6" s="1"/>
  <c r="S452" i="6"/>
  <c r="S862" i="6" s="1"/>
  <c r="U452" i="6"/>
  <c r="U862" i="6" s="1"/>
  <c r="W452" i="6"/>
  <c r="W862" i="6" s="1"/>
  <c r="Y452" i="6"/>
  <c r="Y862" i="6" s="1"/>
  <c r="F452" i="6"/>
  <c r="F862" i="6" s="1"/>
  <c r="F399" i="6"/>
  <c r="M527" i="6"/>
  <c r="P364" i="6"/>
  <c r="P525" i="6" s="1"/>
  <c r="P935" i="6" s="1"/>
  <c r="N526" i="6"/>
  <c r="I563" i="6"/>
  <c r="I565" i="6" s="1"/>
  <c r="J562" i="6"/>
  <c r="L562" i="6"/>
  <c r="F374" i="6"/>
  <c r="F375" i="6"/>
  <c r="G786" i="6" s="1"/>
  <c r="G1196" i="6" s="1"/>
  <c r="H358" i="6"/>
  <c r="I358" i="6" s="1"/>
  <c r="J358" i="6" s="1"/>
  <c r="K358" i="6" s="1"/>
  <c r="L358" i="6" s="1"/>
  <c r="M358" i="6" s="1"/>
  <c r="N358" i="6" s="1"/>
  <c r="O358" i="6" s="1"/>
  <c r="P358" i="6" s="1"/>
  <c r="Q358" i="6" s="1"/>
  <c r="R358" i="6" s="1"/>
  <c r="S358" i="6" s="1"/>
  <c r="T358" i="6" s="1"/>
  <c r="U358" i="6" s="1"/>
  <c r="V358" i="6" s="1"/>
  <c r="W358" i="6" s="1"/>
  <c r="X358" i="6" s="1"/>
  <c r="Y358" i="6" s="1"/>
  <c r="Z358" i="6" s="1"/>
  <c r="H357" i="6"/>
  <c r="I357" i="6" s="1"/>
  <c r="J357" i="6" s="1"/>
  <c r="K357" i="6" s="1"/>
  <c r="L357" i="6" s="1"/>
  <c r="M357" i="6" s="1"/>
  <c r="N357" i="6" s="1"/>
  <c r="O357" i="6" s="1"/>
  <c r="P357" i="6" s="1"/>
  <c r="Q357" i="6" s="1"/>
  <c r="R357" i="6" s="1"/>
  <c r="S357" i="6" s="1"/>
  <c r="T357" i="6" s="1"/>
  <c r="U357" i="6" s="1"/>
  <c r="V357" i="6" s="1"/>
  <c r="W357" i="6" s="1"/>
  <c r="X357" i="6" s="1"/>
  <c r="Y357" i="6" s="1"/>
  <c r="Z357" i="6" s="1"/>
  <c r="H350" i="6"/>
  <c r="I350" i="6" s="1"/>
  <c r="J350" i="6" s="1"/>
  <c r="K350" i="6" s="1"/>
  <c r="L350" i="6" s="1"/>
  <c r="M350" i="6" s="1"/>
  <c r="N350" i="6" s="1"/>
  <c r="O350" i="6" s="1"/>
  <c r="P350" i="6" s="1"/>
  <c r="Q350" i="6" s="1"/>
  <c r="R350" i="6" s="1"/>
  <c r="S350" i="6" s="1"/>
  <c r="T350" i="6" s="1"/>
  <c r="U350" i="6" s="1"/>
  <c r="V350" i="6" s="1"/>
  <c r="W350" i="6" s="1"/>
  <c r="X350" i="6" s="1"/>
  <c r="Y350" i="6" s="1"/>
  <c r="Z350" i="6" s="1"/>
  <c r="H353" i="6"/>
  <c r="I353" i="6" s="1"/>
  <c r="J353" i="6" s="1"/>
  <c r="K353" i="6" s="1"/>
  <c r="L353" i="6" s="1"/>
  <c r="M353" i="6" s="1"/>
  <c r="N353" i="6" s="1"/>
  <c r="O353" i="6" s="1"/>
  <c r="P353" i="6" s="1"/>
  <c r="Q353" i="6" s="1"/>
  <c r="R353" i="6" s="1"/>
  <c r="S353" i="6" s="1"/>
  <c r="T353" i="6" s="1"/>
  <c r="U353" i="6" s="1"/>
  <c r="V353" i="6" s="1"/>
  <c r="W353" i="6" s="1"/>
  <c r="X353" i="6" s="1"/>
  <c r="Y353" i="6" s="1"/>
  <c r="Z353" i="6" s="1"/>
  <c r="H352" i="6"/>
  <c r="I352" i="6" s="1"/>
  <c r="J352" i="6" s="1"/>
  <c r="K352" i="6" s="1"/>
  <c r="L352" i="6" s="1"/>
  <c r="M352" i="6" s="1"/>
  <c r="N352" i="6" s="1"/>
  <c r="O352" i="6" s="1"/>
  <c r="P352" i="6" s="1"/>
  <c r="Q352" i="6" s="1"/>
  <c r="R352" i="6" s="1"/>
  <c r="S352" i="6" s="1"/>
  <c r="T352" i="6" s="1"/>
  <c r="U352" i="6" s="1"/>
  <c r="V352" i="6" s="1"/>
  <c r="W352" i="6" s="1"/>
  <c r="X352" i="6" s="1"/>
  <c r="Y352" i="6" s="1"/>
  <c r="Z352" i="6" s="1"/>
  <c r="H351" i="6"/>
  <c r="I351" i="6" s="1"/>
  <c r="J351" i="6" s="1"/>
  <c r="K351" i="6" s="1"/>
  <c r="L351" i="6" s="1"/>
  <c r="M351" i="6" s="1"/>
  <c r="N351" i="6" s="1"/>
  <c r="O351" i="6" s="1"/>
  <c r="P351" i="6" s="1"/>
  <c r="Q351" i="6" s="1"/>
  <c r="R351" i="6" s="1"/>
  <c r="S351" i="6" s="1"/>
  <c r="T351" i="6" s="1"/>
  <c r="U351" i="6" s="1"/>
  <c r="V351" i="6" s="1"/>
  <c r="W351" i="6" s="1"/>
  <c r="X351" i="6" s="1"/>
  <c r="Y351" i="6" s="1"/>
  <c r="Z351" i="6" s="1"/>
  <c r="I973" i="6" l="1"/>
  <c r="I975" i="6" s="1"/>
  <c r="M937" i="6"/>
  <c r="M939" i="6" s="1"/>
  <c r="M529" i="6"/>
  <c r="N562" i="6"/>
  <c r="N564" i="6" s="1"/>
  <c r="J564" i="6"/>
  <c r="J972" i="6"/>
  <c r="J974" i="6" s="1"/>
  <c r="N528" i="6"/>
  <c r="N936" i="6"/>
  <c r="N938" i="6" s="1"/>
  <c r="F808" i="6"/>
  <c r="F807" i="6"/>
  <c r="L564" i="6"/>
  <c r="L972" i="6"/>
  <c r="L974" i="6" s="1"/>
  <c r="F809" i="6"/>
  <c r="H399" i="6"/>
  <c r="H809" i="6" s="1"/>
  <c r="J399" i="6"/>
  <c r="J809" i="6" s="1"/>
  <c r="L399" i="6"/>
  <c r="L809" i="6" s="1"/>
  <c r="N399" i="6"/>
  <c r="N809" i="6" s="1"/>
  <c r="P399" i="6"/>
  <c r="P809" i="6" s="1"/>
  <c r="R399" i="6"/>
  <c r="R809" i="6" s="1"/>
  <c r="T399" i="6"/>
  <c r="T809" i="6" s="1"/>
  <c r="V399" i="6"/>
  <c r="V809" i="6" s="1"/>
  <c r="X399" i="6"/>
  <c r="X809" i="6" s="1"/>
  <c r="Z399" i="6"/>
  <c r="Z809" i="6" s="1"/>
  <c r="G399" i="6"/>
  <c r="G809" i="6" s="1"/>
  <c r="I399" i="6"/>
  <c r="I809" i="6" s="1"/>
  <c r="K399" i="6"/>
  <c r="K809" i="6" s="1"/>
  <c r="M399" i="6"/>
  <c r="M809" i="6" s="1"/>
  <c r="O399" i="6"/>
  <c r="O809" i="6" s="1"/>
  <c r="Q399" i="6"/>
  <c r="Q809" i="6" s="1"/>
  <c r="S399" i="6"/>
  <c r="S809" i="6" s="1"/>
  <c r="U399" i="6"/>
  <c r="U809" i="6" s="1"/>
  <c r="W399" i="6"/>
  <c r="W809" i="6" s="1"/>
  <c r="Y399" i="6"/>
  <c r="Y809" i="6" s="1"/>
  <c r="Q371" i="6"/>
  <c r="U561" i="6"/>
  <c r="U971" i="6" s="1"/>
  <c r="T562" i="6"/>
  <c r="T972" i="6" s="1"/>
  <c r="G374" i="6"/>
  <c r="H374" i="6" s="1"/>
  <c r="G375" i="6"/>
  <c r="H786" i="6" s="1"/>
  <c r="N527" i="6"/>
  <c r="O526" i="6"/>
  <c r="Q364" i="6"/>
  <c r="R562" i="6"/>
  <c r="R972" i="6" s="1"/>
  <c r="S562" i="6"/>
  <c r="S972" i="6" s="1"/>
  <c r="Q562" i="6"/>
  <c r="Q972" i="6" s="1"/>
  <c r="O562" i="6"/>
  <c r="P562" i="6"/>
  <c r="L563" i="6"/>
  <c r="L565" i="6" s="1"/>
  <c r="K562" i="6"/>
  <c r="M562" i="6"/>
  <c r="J563" i="6"/>
  <c r="J565" i="6" s="1"/>
  <c r="F376" i="6"/>
  <c r="F381" i="6" s="1"/>
  <c r="F369" i="6"/>
  <c r="F368" i="6"/>
  <c r="F370" i="6"/>
  <c r="H1196" i="6" l="1"/>
  <c r="J973" i="6"/>
  <c r="J975" i="6" s="1"/>
  <c r="L973" i="6"/>
  <c r="L975" i="6" s="1"/>
  <c r="N563" i="6"/>
  <c r="N565" i="6" s="1"/>
  <c r="N937" i="6"/>
  <c r="N939" i="6" s="1"/>
  <c r="N529" i="6"/>
  <c r="N972" i="6"/>
  <c r="N974" i="6" s="1"/>
  <c r="K564" i="6"/>
  <c r="K972" i="6"/>
  <c r="K974" i="6" s="1"/>
  <c r="O528" i="6"/>
  <c r="O936" i="6"/>
  <c r="O938" i="6" s="1"/>
  <c r="F812" i="6"/>
  <c r="P564" i="6"/>
  <c r="P972" i="6"/>
  <c r="P974" i="6" s="1"/>
  <c r="M564" i="6"/>
  <c r="M972" i="6"/>
  <c r="M974" i="6" s="1"/>
  <c r="O564" i="6"/>
  <c r="O972" i="6"/>
  <c r="O974" i="6" s="1"/>
  <c r="Q974" i="6"/>
  <c r="Q564" i="6"/>
  <c r="R371" i="6"/>
  <c r="Q525" i="6"/>
  <c r="Q935" i="6" s="1"/>
  <c r="V561" i="6"/>
  <c r="V971" i="6" s="1"/>
  <c r="G369" i="6"/>
  <c r="G368" i="6"/>
  <c r="G376" i="6"/>
  <c r="G381" i="6" s="1"/>
  <c r="H375" i="6"/>
  <c r="I786" i="6" s="1"/>
  <c r="O527" i="6"/>
  <c r="P526" i="6"/>
  <c r="R364" i="6"/>
  <c r="U562" i="6"/>
  <c r="U972" i="6" s="1"/>
  <c r="Q563" i="6"/>
  <c r="Q565" i="6" s="1"/>
  <c r="T563" i="6"/>
  <c r="S563" i="6"/>
  <c r="R563" i="6"/>
  <c r="M563" i="6"/>
  <c r="M565" i="6" s="1"/>
  <c r="K563" i="6"/>
  <c r="K565" i="6" s="1"/>
  <c r="P563" i="6"/>
  <c r="P565" i="6" s="1"/>
  <c r="O563" i="6"/>
  <c r="O565" i="6" s="1"/>
  <c r="I374" i="6"/>
  <c r="G367" i="6"/>
  <c r="G370" i="6"/>
  <c r="R974" i="6" l="1"/>
  <c r="I1196" i="6"/>
  <c r="R565" i="6"/>
  <c r="K973" i="6"/>
  <c r="K975" i="6" s="1"/>
  <c r="T973" i="6"/>
  <c r="M973" i="6"/>
  <c r="M975" i="6" s="1"/>
  <c r="N973" i="6"/>
  <c r="N975" i="6" s="1"/>
  <c r="Q973" i="6"/>
  <c r="Q975" i="6" s="1"/>
  <c r="O973" i="6"/>
  <c r="O975" i="6" s="1"/>
  <c r="R973" i="6"/>
  <c r="R975" i="6" s="1"/>
  <c r="P973" i="6"/>
  <c r="P975" i="6" s="1"/>
  <c r="S973" i="6"/>
  <c r="O937" i="6"/>
  <c r="O939" i="6" s="1"/>
  <c r="O529" i="6"/>
  <c r="P528" i="6"/>
  <c r="P936" i="6"/>
  <c r="P938" i="6" s="1"/>
  <c r="F986" i="6"/>
  <c r="F1054" i="6"/>
  <c r="F1128" i="6"/>
  <c r="S371" i="6"/>
  <c r="R564" i="6"/>
  <c r="H369" i="6"/>
  <c r="H368" i="6"/>
  <c r="R525" i="6"/>
  <c r="R935" i="6" s="1"/>
  <c r="W561" i="6"/>
  <c r="W971" i="6" s="1"/>
  <c r="H370" i="6"/>
  <c r="H376" i="6"/>
  <c r="H381" i="6" s="1"/>
  <c r="I375" i="6"/>
  <c r="J786" i="6" s="1"/>
  <c r="U563" i="6"/>
  <c r="S364" i="6"/>
  <c r="P527" i="6"/>
  <c r="Q526" i="6"/>
  <c r="H367" i="6"/>
  <c r="J374" i="6"/>
  <c r="S975" i="6" l="1"/>
  <c r="S974" i="6"/>
  <c r="J1196" i="6"/>
  <c r="S565" i="6"/>
  <c r="U973" i="6"/>
  <c r="P937" i="6"/>
  <c r="P939" i="6" s="1"/>
  <c r="P529" i="6"/>
  <c r="I369" i="6"/>
  <c r="I376" i="6"/>
  <c r="I381" i="6" s="1"/>
  <c r="Q528" i="6"/>
  <c r="Q936" i="6"/>
  <c r="Q938" i="6" s="1"/>
  <c r="I368" i="6"/>
  <c r="T371" i="6"/>
  <c r="T975" i="6" s="1"/>
  <c r="S564" i="6"/>
  <c r="I370" i="6"/>
  <c r="I367" i="6"/>
  <c r="S525" i="6"/>
  <c r="S935" i="6" s="1"/>
  <c r="X561" i="6"/>
  <c r="X971" i="6" s="1"/>
  <c r="J375" i="6"/>
  <c r="K786" i="6" s="1"/>
  <c r="Q527" i="6"/>
  <c r="T364" i="6"/>
  <c r="V562" i="6"/>
  <c r="V972" i="6" s="1"/>
  <c r="R526" i="6"/>
  <c r="K374" i="6"/>
  <c r="T565" i="6" l="1"/>
  <c r="J369" i="6"/>
  <c r="K1196" i="6"/>
  <c r="T974" i="6"/>
  <c r="Q937" i="6"/>
  <c r="Q939" i="6" s="1"/>
  <c r="Q529" i="6"/>
  <c r="J368" i="6"/>
  <c r="R528" i="6"/>
  <c r="R936" i="6"/>
  <c r="R938" i="6" s="1"/>
  <c r="U371" i="6"/>
  <c r="U975" i="6" s="1"/>
  <c r="T564" i="6"/>
  <c r="J370" i="6"/>
  <c r="J367" i="6"/>
  <c r="T525" i="6"/>
  <c r="T935" i="6" s="1"/>
  <c r="Y561" i="6"/>
  <c r="Y971" i="6" s="1"/>
  <c r="J376" i="6"/>
  <c r="J381" i="6" s="1"/>
  <c r="K375" i="6"/>
  <c r="L375" i="6" s="1"/>
  <c r="M375" i="6" s="1"/>
  <c r="N375" i="6" s="1"/>
  <c r="O375" i="6" s="1"/>
  <c r="P375" i="6" s="1"/>
  <c r="Q375" i="6" s="1"/>
  <c r="R375" i="6" s="1"/>
  <c r="S375" i="6" s="1"/>
  <c r="T375" i="6" s="1"/>
  <c r="U375" i="6" s="1"/>
  <c r="V375" i="6" s="1"/>
  <c r="W375" i="6" s="1"/>
  <c r="X375" i="6" s="1"/>
  <c r="Y375" i="6" s="1"/>
  <c r="Z375" i="6" s="1"/>
  <c r="U364" i="6"/>
  <c r="R527" i="6"/>
  <c r="V563" i="6"/>
  <c r="W562" i="6"/>
  <c r="W972" i="6" s="1"/>
  <c r="S526" i="6"/>
  <c r="L374" i="6"/>
  <c r="K369" i="6" l="1"/>
  <c r="L369" i="6" s="1"/>
  <c r="U565" i="6"/>
  <c r="U974" i="6"/>
  <c r="V973" i="6"/>
  <c r="K368" i="6"/>
  <c r="R937" i="6"/>
  <c r="R939" i="6" s="1"/>
  <c r="R529" i="6"/>
  <c r="S528" i="6"/>
  <c r="S936" i="6"/>
  <c r="S938" i="6" s="1"/>
  <c r="V371" i="6"/>
  <c r="U564" i="6"/>
  <c r="K370" i="6"/>
  <c r="K367" i="6"/>
  <c r="U525" i="6"/>
  <c r="U935" i="6" s="1"/>
  <c r="Z561" i="6"/>
  <c r="Z971" i="6" s="1"/>
  <c r="K376" i="6"/>
  <c r="K381" i="6" s="1"/>
  <c r="V364" i="6"/>
  <c r="V525" i="6" s="1"/>
  <c r="V935" i="6" s="1"/>
  <c r="S527" i="6"/>
  <c r="W563" i="6"/>
  <c r="X562" i="6"/>
  <c r="X972" i="6" s="1"/>
  <c r="T526" i="6"/>
  <c r="M374" i="6"/>
  <c r="L376" i="6"/>
  <c r="L381" i="6" s="1"/>
  <c r="V975" i="6" l="1"/>
  <c r="V974" i="6"/>
  <c r="L368" i="6"/>
  <c r="M368" i="6" s="1"/>
  <c r="V565" i="6"/>
  <c r="W973" i="6"/>
  <c r="S937" i="6"/>
  <c r="S939" i="6" s="1"/>
  <c r="S529" i="6"/>
  <c r="T528" i="6"/>
  <c r="T936" i="6"/>
  <c r="T938" i="6" s="1"/>
  <c r="W371" i="6"/>
  <c r="V564" i="6"/>
  <c r="L370" i="6"/>
  <c r="L367" i="6"/>
  <c r="M369" i="6"/>
  <c r="W364" i="6"/>
  <c r="W525" i="6" s="1"/>
  <c r="W935" i="6" s="1"/>
  <c r="T527" i="6"/>
  <c r="X563" i="6"/>
  <c r="Y562" i="6"/>
  <c r="Y972" i="6" s="1"/>
  <c r="U526" i="6"/>
  <c r="N374" i="6"/>
  <c r="M376" i="6"/>
  <c r="M381" i="6" s="1"/>
  <c r="W975" i="6" l="1"/>
  <c r="W974" i="6"/>
  <c r="W565" i="6"/>
  <c r="X973" i="6"/>
  <c r="T937" i="6"/>
  <c r="T939" i="6" s="1"/>
  <c r="T529" i="6"/>
  <c r="U528" i="6"/>
  <c r="U936" i="6"/>
  <c r="U938" i="6" s="1"/>
  <c r="X371" i="6"/>
  <c r="W564" i="6"/>
  <c r="M370" i="6"/>
  <c r="M367" i="6"/>
  <c r="N369" i="6"/>
  <c r="N368" i="6"/>
  <c r="X364" i="6"/>
  <c r="X525" i="6" s="1"/>
  <c r="X935" i="6" s="1"/>
  <c r="U527" i="6"/>
  <c r="Y563" i="6"/>
  <c r="Z562" i="6"/>
  <c r="Z972" i="6" s="1"/>
  <c r="V526" i="6"/>
  <c r="O374" i="6"/>
  <c r="N376" i="6"/>
  <c r="N381" i="6" s="1"/>
  <c r="X975" i="6" l="1"/>
  <c r="X974" i="6"/>
  <c r="X565" i="6"/>
  <c r="Y973" i="6"/>
  <c r="U937" i="6"/>
  <c r="U939" i="6" s="1"/>
  <c r="U529" i="6"/>
  <c r="V528" i="6"/>
  <c r="V936" i="6"/>
  <c r="V938" i="6" s="1"/>
  <c r="Y371" i="6"/>
  <c r="X564" i="6"/>
  <c r="N370" i="6"/>
  <c r="N367" i="6"/>
  <c r="O369" i="6"/>
  <c r="O368" i="6"/>
  <c r="V527" i="6"/>
  <c r="Z563" i="6"/>
  <c r="Y364" i="6"/>
  <c r="Y525" i="6" s="1"/>
  <c r="Y935" i="6" s="1"/>
  <c r="W526" i="6"/>
  <c r="P374" i="6"/>
  <c r="O376" i="6"/>
  <c r="O381" i="6" s="1"/>
  <c r="Y975" i="6" l="1"/>
  <c r="Y974" i="6"/>
  <c r="Y565" i="6"/>
  <c r="Z973" i="6"/>
  <c r="V937" i="6"/>
  <c r="V939" i="6" s="1"/>
  <c r="V529" i="6"/>
  <c r="W528" i="6"/>
  <c r="W936" i="6"/>
  <c r="W938" i="6" s="1"/>
  <c r="Z371" i="6"/>
  <c r="Y564" i="6"/>
  <c r="O370" i="6"/>
  <c r="O367" i="6"/>
  <c r="P369" i="6"/>
  <c r="P368" i="6"/>
  <c r="W527" i="6"/>
  <c r="Z364" i="6"/>
  <c r="Z525" i="6" s="1"/>
  <c r="Z935" i="6" s="1"/>
  <c r="X526" i="6"/>
  <c r="P376" i="6"/>
  <c r="P381" i="6" s="1"/>
  <c r="Q374" i="6"/>
  <c r="H346" i="6"/>
  <c r="I346" i="6" s="1"/>
  <c r="J346" i="6" s="1"/>
  <c r="K346" i="6" s="1"/>
  <c r="L346" i="6" s="1"/>
  <c r="M346" i="6" s="1"/>
  <c r="N346" i="6" s="1"/>
  <c r="O346" i="6" s="1"/>
  <c r="P346" i="6" s="1"/>
  <c r="Q346" i="6" s="1"/>
  <c r="R346" i="6" s="1"/>
  <c r="S346" i="6" s="1"/>
  <c r="T346" i="6" s="1"/>
  <c r="U346" i="6" s="1"/>
  <c r="V346" i="6" s="1"/>
  <c r="W346" i="6" s="1"/>
  <c r="X346" i="6" s="1"/>
  <c r="Y346" i="6" s="1"/>
  <c r="Z346" i="6" s="1"/>
  <c r="Z975" i="6" l="1"/>
  <c r="Z974" i="6"/>
  <c r="Z565" i="6"/>
  <c r="W937" i="6"/>
  <c r="W939" i="6" s="1"/>
  <c r="W529" i="6"/>
  <c r="X528" i="6"/>
  <c r="X936" i="6"/>
  <c r="X938" i="6" s="1"/>
  <c r="Z564" i="6"/>
  <c r="P370" i="6"/>
  <c r="P367" i="6"/>
  <c r="Q369" i="6"/>
  <c r="Q368" i="6"/>
  <c r="X527" i="6"/>
  <c r="Y526" i="6"/>
  <c r="Z526" i="6"/>
  <c r="R374" i="6"/>
  <c r="Q376" i="6"/>
  <c r="Q381" i="6" s="1"/>
  <c r="F363" i="6"/>
  <c r="F518" i="6" s="1"/>
  <c r="G247" i="6"/>
  <c r="G242" i="6"/>
  <c r="E97" i="6"/>
  <c r="E98" i="6"/>
  <c r="E99" i="6"/>
  <c r="G243" i="6"/>
  <c r="G248" i="6"/>
  <c r="X937" i="6" l="1"/>
  <c r="X939" i="6" s="1"/>
  <c r="X529" i="6"/>
  <c r="F519" i="6"/>
  <c r="F929" i="6" s="1"/>
  <c r="F931" i="6" s="1"/>
  <c r="F928" i="6"/>
  <c r="Y528" i="6"/>
  <c r="Y936" i="6"/>
  <c r="Y938" i="6" s="1"/>
  <c r="Z528" i="6"/>
  <c r="Z936" i="6"/>
  <c r="Z938" i="6" s="1"/>
  <c r="Q370" i="6"/>
  <c r="Q367" i="6"/>
  <c r="R369" i="6"/>
  <c r="R368" i="6"/>
  <c r="F554" i="6"/>
  <c r="F964" i="6" s="1"/>
  <c r="F444" i="6"/>
  <c r="F854" i="6" s="1"/>
  <c r="F391" i="6"/>
  <c r="F801" i="6" s="1"/>
  <c r="F442" i="6"/>
  <c r="F852" i="6" s="1"/>
  <c r="F389" i="6"/>
  <c r="F443" i="6"/>
  <c r="F853" i="6" s="1"/>
  <c r="F390" i="6"/>
  <c r="Z527" i="6"/>
  <c r="Y527" i="6"/>
  <c r="R376" i="6"/>
  <c r="R381" i="6" s="1"/>
  <c r="S374" i="6"/>
  <c r="E102" i="6"/>
  <c r="G244" i="6"/>
  <c r="G249" i="6"/>
  <c r="G363" i="6"/>
  <c r="G518" i="6" s="1"/>
  <c r="G92" i="6"/>
  <c r="G246" i="6" s="1"/>
  <c r="Z937" i="6" l="1"/>
  <c r="Z939" i="6" s="1"/>
  <c r="Z529" i="6"/>
  <c r="Y937" i="6"/>
  <c r="Y939" i="6" s="1"/>
  <c r="Y529" i="6"/>
  <c r="G554" i="6"/>
  <c r="G964" i="6" s="1"/>
  <c r="G928" i="6"/>
  <c r="F800" i="6"/>
  <c r="F799" i="6"/>
  <c r="R370" i="6"/>
  <c r="R367" i="6"/>
  <c r="S369" i="6"/>
  <c r="S368" i="6"/>
  <c r="I391" i="6"/>
  <c r="I801" i="6" s="1"/>
  <c r="K391" i="6"/>
  <c r="K801" i="6" s="1"/>
  <c r="M391" i="6"/>
  <c r="M801" i="6" s="1"/>
  <c r="O391" i="6"/>
  <c r="O801" i="6" s="1"/>
  <c r="Q391" i="6"/>
  <c r="Q801" i="6" s="1"/>
  <c r="S391" i="6"/>
  <c r="S801" i="6" s="1"/>
  <c r="U391" i="6"/>
  <c r="U801" i="6" s="1"/>
  <c r="W391" i="6"/>
  <c r="W801" i="6" s="1"/>
  <c r="Y391" i="6"/>
  <c r="Y801" i="6" s="1"/>
  <c r="G391" i="6"/>
  <c r="G801" i="6" s="1"/>
  <c r="H391" i="6"/>
  <c r="H801" i="6" s="1"/>
  <c r="J391" i="6"/>
  <c r="J801" i="6" s="1"/>
  <c r="L391" i="6"/>
  <c r="L801" i="6" s="1"/>
  <c r="N391" i="6"/>
  <c r="N801" i="6" s="1"/>
  <c r="P391" i="6"/>
  <c r="P801" i="6" s="1"/>
  <c r="R391" i="6"/>
  <c r="R801" i="6" s="1"/>
  <c r="T391" i="6"/>
  <c r="T801" i="6" s="1"/>
  <c r="V391" i="6"/>
  <c r="V801" i="6" s="1"/>
  <c r="X391" i="6"/>
  <c r="X801" i="6" s="1"/>
  <c r="Z391" i="6"/>
  <c r="Z801" i="6" s="1"/>
  <c r="T374" i="6"/>
  <c r="S376" i="6"/>
  <c r="S381" i="6" s="1"/>
  <c r="H363" i="6"/>
  <c r="H518" i="6" s="1"/>
  <c r="H928" i="6" s="1"/>
  <c r="G99" i="6"/>
  <c r="G98" i="6"/>
  <c r="G97" i="6"/>
  <c r="G154" i="6"/>
  <c r="G167" i="6" s="1"/>
  <c r="G153" i="6"/>
  <c r="G140" i="6"/>
  <c r="G162" i="6"/>
  <c r="G161" i="6"/>
  <c r="G160" i="6"/>
  <c r="G461" i="6" s="1"/>
  <c r="G871" i="6" s="1"/>
  <c r="G159" i="6"/>
  <c r="G158" i="6"/>
  <c r="G157" i="6"/>
  <c r="E167" i="6"/>
  <c r="E165" i="6"/>
  <c r="E164" i="6"/>
  <c r="E163" i="6"/>
  <c r="E162" i="6"/>
  <c r="E161" i="6"/>
  <c r="E160" i="6"/>
  <c r="F461" i="6" s="1"/>
  <c r="F871" i="6" s="1"/>
  <c r="E159" i="6"/>
  <c r="E158" i="6"/>
  <c r="E157" i="6"/>
  <c r="H345" i="6"/>
  <c r="I345" i="6" s="1"/>
  <c r="J345" i="6" s="1"/>
  <c r="K345" i="6" s="1"/>
  <c r="L345" i="6" s="1"/>
  <c r="M345" i="6" s="1"/>
  <c r="N345" i="6" s="1"/>
  <c r="O345" i="6" s="1"/>
  <c r="P345" i="6" s="1"/>
  <c r="Q345" i="6" s="1"/>
  <c r="R345" i="6" s="1"/>
  <c r="S345" i="6" s="1"/>
  <c r="T345" i="6" s="1"/>
  <c r="U345" i="6" s="1"/>
  <c r="V345" i="6" s="1"/>
  <c r="W345" i="6" s="1"/>
  <c r="X345" i="6" s="1"/>
  <c r="Y345" i="6" s="1"/>
  <c r="Z345" i="6" s="1"/>
  <c r="H344" i="6"/>
  <c r="I344" i="6" s="1"/>
  <c r="J344" i="6" s="1"/>
  <c r="K344" i="6" s="1"/>
  <c r="L344" i="6" s="1"/>
  <c r="M344" i="6" s="1"/>
  <c r="N344" i="6" s="1"/>
  <c r="O344" i="6" s="1"/>
  <c r="P344" i="6" s="1"/>
  <c r="Q344" i="6" s="1"/>
  <c r="R344" i="6" s="1"/>
  <c r="S344" i="6" s="1"/>
  <c r="T344" i="6" s="1"/>
  <c r="U344" i="6" s="1"/>
  <c r="V344" i="6" s="1"/>
  <c r="W344" i="6" s="1"/>
  <c r="X344" i="6" s="1"/>
  <c r="Y344" i="6" s="1"/>
  <c r="Z344" i="6" s="1"/>
  <c r="E1348" i="6"/>
  <c r="H1350" i="6" s="1"/>
  <c r="G1350" i="6" l="1"/>
  <c r="F804" i="6"/>
  <c r="F982" i="6" s="1"/>
  <c r="S370" i="6"/>
  <c r="S367" i="6"/>
  <c r="T369" i="6"/>
  <c r="T368" i="6"/>
  <c r="H1358" i="6"/>
  <c r="H1359" i="6" s="1"/>
  <c r="G1358" i="6"/>
  <c r="G1359" i="6" s="1"/>
  <c r="H1354" i="6"/>
  <c r="H1355" i="6" s="1"/>
  <c r="G1354" i="6"/>
  <c r="G1355" i="6" s="1"/>
  <c r="F466" i="6"/>
  <c r="F876" i="6" s="1"/>
  <c r="F413" i="6"/>
  <c r="F823" i="6" s="1"/>
  <c r="F458" i="6"/>
  <c r="F868" i="6" s="1"/>
  <c r="F405" i="6"/>
  <c r="F815" i="6" s="1"/>
  <c r="F460" i="6"/>
  <c r="F870" i="6" s="1"/>
  <c r="F407" i="6"/>
  <c r="F817" i="6" s="1"/>
  <c r="F462" i="6"/>
  <c r="F872" i="6" s="1"/>
  <c r="F409" i="6"/>
  <c r="F819" i="6" s="1"/>
  <c r="F464" i="6"/>
  <c r="F874" i="6" s="1"/>
  <c r="F411" i="6"/>
  <c r="F821" i="6" s="1"/>
  <c r="F459" i="6"/>
  <c r="F869" i="6" s="1"/>
  <c r="F406" i="6"/>
  <c r="F816" i="6" s="1"/>
  <c r="F463" i="6"/>
  <c r="F873" i="6" s="1"/>
  <c r="F410" i="6"/>
  <c r="F820" i="6" s="1"/>
  <c r="F465" i="6"/>
  <c r="F875" i="6" s="1"/>
  <c r="F412" i="6"/>
  <c r="F822" i="6" s="1"/>
  <c r="J461" i="6"/>
  <c r="J871" i="6" s="1"/>
  <c r="L461" i="6"/>
  <c r="L871" i="6" s="1"/>
  <c r="N461" i="6"/>
  <c r="N871" i="6" s="1"/>
  <c r="P461" i="6"/>
  <c r="P871" i="6" s="1"/>
  <c r="R461" i="6"/>
  <c r="R871" i="6" s="1"/>
  <c r="T461" i="6"/>
  <c r="T871" i="6" s="1"/>
  <c r="V461" i="6"/>
  <c r="V871" i="6" s="1"/>
  <c r="X461" i="6"/>
  <c r="X871" i="6" s="1"/>
  <c r="Z461" i="6"/>
  <c r="Z871" i="6" s="1"/>
  <c r="I461" i="6"/>
  <c r="I871" i="6" s="1"/>
  <c r="K461" i="6"/>
  <c r="K871" i="6" s="1"/>
  <c r="M461" i="6"/>
  <c r="M871" i="6" s="1"/>
  <c r="O461" i="6"/>
  <c r="O871" i="6" s="1"/>
  <c r="Q461" i="6"/>
  <c r="Q871" i="6" s="1"/>
  <c r="S461" i="6"/>
  <c r="S871" i="6" s="1"/>
  <c r="U461" i="6"/>
  <c r="U871" i="6" s="1"/>
  <c r="W461" i="6"/>
  <c r="W871" i="6" s="1"/>
  <c r="Y461" i="6"/>
  <c r="Y871" i="6" s="1"/>
  <c r="H461" i="6"/>
  <c r="H871" i="6" s="1"/>
  <c r="E168" i="6"/>
  <c r="U374" i="6"/>
  <c r="T376" i="6"/>
  <c r="T381" i="6" s="1"/>
  <c r="G163" i="6"/>
  <c r="F408" i="6"/>
  <c r="F818" i="6" s="1"/>
  <c r="G164" i="6"/>
  <c r="G519" i="6"/>
  <c r="I363" i="6"/>
  <c r="I518" i="6" s="1"/>
  <c r="I928" i="6" s="1"/>
  <c r="G165" i="6"/>
  <c r="G466" i="6" s="1"/>
  <c r="G876" i="6" s="1"/>
  <c r="F361" i="6"/>
  <c r="F504" i="6" s="1"/>
  <c r="F362" i="6"/>
  <c r="F511" i="6" s="1"/>
  <c r="G444" i="6"/>
  <c r="G854" i="6" s="1"/>
  <c r="H1351" i="6" l="1"/>
  <c r="F1124" i="6"/>
  <c r="F1050" i="6"/>
  <c r="F547" i="6"/>
  <c r="F957" i="6" s="1"/>
  <c r="F921" i="6"/>
  <c r="G521" i="6"/>
  <c r="G929" i="6"/>
  <c r="G931" i="6" s="1"/>
  <c r="F540" i="6"/>
  <c r="F950" i="6" s="1"/>
  <c r="F914" i="6"/>
  <c r="G1351" i="6"/>
  <c r="T370" i="6"/>
  <c r="T367" i="6"/>
  <c r="I1350" i="6"/>
  <c r="I1351" i="6" s="1"/>
  <c r="U369" i="6"/>
  <c r="U368" i="6"/>
  <c r="I413" i="6"/>
  <c r="I823" i="6" s="1"/>
  <c r="K413" i="6"/>
  <c r="K823" i="6" s="1"/>
  <c r="M413" i="6"/>
  <c r="M823" i="6" s="1"/>
  <c r="O413" i="6"/>
  <c r="O823" i="6" s="1"/>
  <c r="Q413" i="6"/>
  <c r="Q823" i="6" s="1"/>
  <c r="S413" i="6"/>
  <c r="S823" i="6" s="1"/>
  <c r="U413" i="6"/>
  <c r="U823" i="6" s="1"/>
  <c r="W413" i="6"/>
  <c r="W823" i="6" s="1"/>
  <c r="Y413" i="6"/>
  <c r="Y823" i="6" s="1"/>
  <c r="G413" i="6"/>
  <c r="G823" i="6" s="1"/>
  <c r="H413" i="6"/>
  <c r="H823" i="6" s="1"/>
  <c r="J413" i="6"/>
  <c r="J823" i="6" s="1"/>
  <c r="L413" i="6"/>
  <c r="L823" i="6" s="1"/>
  <c r="N413" i="6"/>
  <c r="N823" i="6" s="1"/>
  <c r="P413" i="6"/>
  <c r="P823" i="6" s="1"/>
  <c r="R413" i="6"/>
  <c r="R823" i="6" s="1"/>
  <c r="T413" i="6"/>
  <c r="T823" i="6" s="1"/>
  <c r="V413" i="6"/>
  <c r="V823" i="6" s="1"/>
  <c r="X413" i="6"/>
  <c r="X823" i="6" s="1"/>
  <c r="Z413" i="6"/>
  <c r="Z823" i="6" s="1"/>
  <c r="J444" i="6"/>
  <c r="J854" i="6" s="1"/>
  <c r="L444" i="6"/>
  <c r="L854" i="6" s="1"/>
  <c r="N444" i="6"/>
  <c r="N854" i="6" s="1"/>
  <c r="P444" i="6"/>
  <c r="P854" i="6" s="1"/>
  <c r="R444" i="6"/>
  <c r="R854" i="6" s="1"/>
  <c r="T444" i="6"/>
  <c r="T854" i="6" s="1"/>
  <c r="V444" i="6"/>
  <c r="V854" i="6" s="1"/>
  <c r="X444" i="6"/>
  <c r="X854" i="6" s="1"/>
  <c r="Z444" i="6"/>
  <c r="Z854" i="6" s="1"/>
  <c r="H444" i="6"/>
  <c r="H854" i="6" s="1"/>
  <c r="I444" i="6"/>
  <c r="I854" i="6" s="1"/>
  <c r="K444" i="6"/>
  <c r="K854" i="6" s="1"/>
  <c r="M444" i="6"/>
  <c r="M854" i="6" s="1"/>
  <c r="O444" i="6"/>
  <c r="O854" i="6" s="1"/>
  <c r="Q444" i="6"/>
  <c r="Q854" i="6" s="1"/>
  <c r="S444" i="6"/>
  <c r="S854" i="6" s="1"/>
  <c r="U444" i="6"/>
  <c r="U854" i="6" s="1"/>
  <c r="W444" i="6"/>
  <c r="W854" i="6" s="1"/>
  <c r="Y444" i="6"/>
  <c r="Y854" i="6" s="1"/>
  <c r="J466" i="6"/>
  <c r="J876" i="6" s="1"/>
  <c r="L466" i="6"/>
  <c r="L876" i="6" s="1"/>
  <c r="N466" i="6"/>
  <c r="N876" i="6" s="1"/>
  <c r="P466" i="6"/>
  <c r="P876" i="6" s="1"/>
  <c r="R466" i="6"/>
  <c r="R876" i="6" s="1"/>
  <c r="T466" i="6"/>
  <c r="T876" i="6" s="1"/>
  <c r="V466" i="6"/>
  <c r="V876" i="6" s="1"/>
  <c r="X466" i="6"/>
  <c r="X876" i="6" s="1"/>
  <c r="Z466" i="6"/>
  <c r="Z876" i="6" s="1"/>
  <c r="H466" i="6"/>
  <c r="H876" i="6" s="1"/>
  <c r="I466" i="6"/>
  <c r="I876" i="6" s="1"/>
  <c r="K466" i="6"/>
  <c r="K876" i="6" s="1"/>
  <c r="M466" i="6"/>
  <c r="M876" i="6" s="1"/>
  <c r="O466" i="6"/>
  <c r="O876" i="6" s="1"/>
  <c r="Q466" i="6"/>
  <c r="Q876" i="6" s="1"/>
  <c r="S466" i="6"/>
  <c r="S876" i="6" s="1"/>
  <c r="U466" i="6"/>
  <c r="U876" i="6" s="1"/>
  <c r="W466" i="6"/>
  <c r="W876" i="6" s="1"/>
  <c r="Y466" i="6"/>
  <c r="Y876" i="6" s="1"/>
  <c r="I408" i="6"/>
  <c r="I818" i="6" s="1"/>
  <c r="K408" i="6"/>
  <c r="K818" i="6" s="1"/>
  <c r="M408" i="6"/>
  <c r="M818" i="6" s="1"/>
  <c r="O408" i="6"/>
  <c r="O818" i="6" s="1"/>
  <c r="Q408" i="6"/>
  <c r="Q818" i="6" s="1"/>
  <c r="S408" i="6"/>
  <c r="S818" i="6" s="1"/>
  <c r="U408" i="6"/>
  <c r="U818" i="6" s="1"/>
  <c r="W408" i="6"/>
  <c r="W818" i="6" s="1"/>
  <c r="Y408" i="6"/>
  <c r="Y818" i="6" s="1"/>
  <c r="G408" i="6"/>
  <c r="G818" i="6" s="1"/>
  <c r="H408" i="6"/>
  <c r="H818" i="6" s="1"/>
  <c r="J408" i="6"/>
  <c r="J818" i="6" s="1"/>
  <c r="L408" i="6"/>
  <c r="L818" i="6" s="1"/>
  <c r="N408" i="6"/>
  <c r="N818" i="6" s="1"/>
  <c r="P408" i="6"/>
  <c r="P818" i="6" s="1"/>
  <c r="R408" i="6"/>
  <c r="R818" i="6" s="1"/>
  <c r="T408" i="6"/>
  <c r="T818" i="6" s="1"/>
  <c r="V408" i="6"/>
  <c r="V818" i="6" s="1"/>
  <c r="X408" i="6"/>
  <c r="X818" i="6" s="1"/>
  <c r="Z408" i="6"/>
  <c r="Z818" i="6" s="1"/>
  <c r="J465" i="6"/>
  <c r="J875" i="6" s="1"/>
  <c r="N465" i="6"/>
  <c r="N875" i="6" s="1"/>
  <c r="R465" i="6"/>
  <c r="R875" i="6" s="1"/>
  <c r="V465" i="6"/>
  <c r="V875" i="6" s="1"/>
  <c r="R411" i="6"/>
  <c r="R821" i="6" s="1"/>
  <c r="N411" i="6"/>
  <c r="N821" i="6" s="1"/>
  <c r="V411" i="6"/>
  <c r="V821" i="6" s="1"/>
  <c r="J411" i="6"/>
  <c r="J821" i="6" s="1"/>
  <c r="N412" i="6"/>
  <c r="N822" i="6" s="1"/>
  <c r="V412" i="6"/>
  <c r="V822" i="6" s="1"/>
  <c r="J412" i="6"/>
  <c r="J822" i="6" s="1"/>
  <c r="R412" i="6"/>
  <c r="R822" i="6" s="1"/>
  <c r="J464" i="6"/>
  <c r="J874" i="6" s="1"/>
  <c r="N464" i="6"/>
  <c r="N874" i="6" s="1"/>
  <c r="R464" i="6"/>
  <c r="R874" i="6" s="1"/>
  <c r="V464" i="6"/>
  <c r="V874" i="6" s="1"/>
  <c r="G361" i="6"/>
  <c r="G504" i="6" s="1"/>
  <c r="G362" i="6"/>
  <c r="G511" i="6" s="1"/>
  <c r="V374" i="6"/>
  <c r="U376" i="6"/>
  <c r="U381" i="6" s="1"/>
  <c r="G520" i="6"/>
  <c r="H519" i="6"/>
  <c r="J363" i="6"/>
  <c r="J518" i="6" s="1"/>
  <c r="J928" i="6" s="1"/>
  <c r="G168" i="6"/>
  <c r="G102" i="6"/>
  <c r="G930" i="6" l="1"/>
  <c r="G932" i="6" s="1"/>
  <c r="G522" i="6"/>
  <c r="H521" i="6"/>
  <c r="H929" i="6"/>
  <c r="H931" i="6" s="1"/>
  <c r="G547" i="6"/>
  <c r="G957" i="6" s="1"/>
  <c r="G921" i="6"/>
  <c r="G540" i="6"/>
  <c r="G950" i="6" s="1"/>
  <c r="G914" i="6"/>
  <c r="U370" i="6"/>
  <c r="U367" i="6"/>
  <c r="V369" i="6"/>
  <c r="V368" i="6"/>
  <c r="H361" i="6"/>
  <c r="H504" i="6" s="1"/>
  <c r="F520" i="6"/>
  <c r="F521" i="6"/>
  <c r="H362" i="6"/>
  <c r="G505" i="6"/>
  <c r="V376" i="6"/>
  <c r="V381" i="6" s="1"/>
  <c r="W374" i="6"/>
  <c r="F512" i="6"/>
  <c r="F548" i="6"/>
  <c r="F505" i="6"/>
  <c r="I554" i="6"/>
  <c r="I964" i="6" s="1"/>
  <c r="F555" i="6"/>
  <c r="H520" i="6"/>
  <c r="I519" i="6"/>
  <c r="K363" i="6"/>
  <c r="K518" i="6" s="1"/>
  <c r="K928" i="6" s="1"/>
  <c r="F360" i="6"/>
  <c r="H343" i="6"/>
  <c r="H930" i="6" l="1"/>
  <c r="H932" i="6" s="1"/>
  <c r="H522" i="6"/>
  <c r="F930" i="6"/>
  <c r="F932" i="6" s="1"/>
  <c r="F522" i="6"/>
  <c r="G541" i="6"/>
  <c r="G543" i="6" s="1"/>
  <c r="F514" i="6"/>
  <c r="F922" i="6"/>
  <c r="F924" i="6" s="1"/>
  <c r="I521" i="6"/>
  <c r="I929" i="6"/>
  <c r="I931" i="6" s="1"/>
  <c r="F557" i="6"/>
  <c r="F965" i="6"/>
  <c r="F967" i="6" s="1"/>
  <c r="F507" i="6"/>
  <c r="F915" i="6"/>
  <c r="F917" i="6" s="1"/>
  <c r="F550" i="6"/>
  <c r="F958" i="6"/>
  <c r="F960" i="6" s="1"/>
  <c r="G507" i="6"/>
  <c r="G915" i="6"/>
  <c r="G917" i="6" s="1"/>
  <c r="H505" i="6"/>
  <c r="H506" i="6" s="1"/>
  <c r="H914" i="6"/>
  <c r="V370" i="6"/>
  <c r="V367" i="6"/>
  <c r="W369" i="6"/>
  <c r="W368" i="6"/>
  <c r="H511" i="6"/>
  <c r="F497" i="6"/>
  <c r="I362" i="6"/>
  <c r="I511" i="6" s="1"/>
  <c r="I361" i="6"/>
  <c r="J361" i="6" s="1"/>
  <c r="J504" i="6" s="1"/>
  <c r="J914" i="6" s="1"/>
  <c r="G506" i="6"/>
  <c r="G512" i="6"/>
  <c r="G922" i="6" s="1"/>
  <c r="G924" i="6" s="1"/>
  <c r="X374" i="6"/>
  <c r="W376" i="6"/>
  <c r="W381" i="6" s="1"/>
  <c r="H555" i="6"/>
  <c r="G555" i="6"/>
  <c r="F541" i="6"/>
  <c r="F556" i="6"/>
  <c r="F549" i="6"/>
  <c r="I520" i="6"/>
  <c r="J519" i="6"/>
  <c r="L363" i="6"/>
  <c r="L518" i="6" s="1"/>
  <c r="L928" i="6" s="1"/>
  <c r="F513" i="6"/>
  <c r="F515" i="6" s="1"/>
  <c r="I540" i="6"/>
  <c r="I950" i="6" s="1"/>
  <c r="F506" i="6"/>
  <c r="F508" i="6" s="1"/>
  <c r="G360" i="6"/>
  <c r="G497" i="6" s="1"/>
  <c r="F966" i="6" l="1"/>
  <c r="F968" i="6" s="1"/>
  <c r="F558" i="6"/>
  <c r="F959" i="6"/>
  <c r="F961" i="6" s="1"/>
  <c r="F551" i="6"/>
  <c r="I930" i="6"/>
  <c r="I932" i="6" s="1"/>
  <c r="I522" i="6"/>
  <c r="F923" i="6"/>
  <c r="F925" i="6" s="1"/>
  <c r="H916" i="6"/>
  <c r="H918" i="6" s="1"/>
  <c r="H508" i="6"/>
  <c r="G916" i="6"/>
  <c r="G918" i="6" s="1"/>
  <c r="G508" i="6"/>
  <c r="G542" i="6"/>
  <c r="G544" i="6" s="1"/>
  <c r="G951" i="6"/>
  <c r="G953" i="6" s="1"/>
  <c r="F643" i="6"/>
  <c r="F916" i="6"/>
  <c r="F533" i="6"/>
  <c r="F943" i="6" s="1"/>
  <c r="F907" i="6"/>
  <c r="J521" i="6"/>
  <c r="J929" i="6"/>
  <c r="J931" i="6" s="1"/>
  <c r="F543" i="6"/>
  <c r="F951" i="6"/>
  <c r="F953" i="6" s="1"/>
  <c r="G533" i="6"/>
  <c r="G907" i="6"/>
  <c r="G557" i="6"/>
  <c r="G965" i="6"/>
  <c r="G967" i="6" s="1"/>
  <c r="I512" i="6"/>
  <c r="I513" i="6" s="1"/>
  <c r="I921" i="6"/>
  <c r="H512" i="6"/>
  <c r="H922" i="6" s="1"/>
  <c r="H924" i="6" s="1"/>
  <c r="H921" i="6"/>
  <c r="H507" i="6"/>
  <c r="H915" i="6"/>
  <c r="H917" i="6" s="1"/>
  <c r="H557" i="6"/>
  <c r="H965" i="6"/>
  <c r="H967" i="6" s="1"/>
  <c r="W370" i="6"/>
  <c r="W367" i="6"/>
  <c r="G514" i="6"/>
  <c r="J362" i="6"/>
  <c r="J511" i="6" s="1"/>
  <c r="J921" i="6" s="1"/>
  <c r="J554" i="6"/>
  <c r="X369" i="6"/>
  <c r="X368" i="6"/>
  <c r="I504" i="6"/>
  <c r="F498" i="6"/>
  <c r="J505" i="6"/>
  <c r="G513" i="6"/>
  <c r="K361" i="6"/>
  <c r="K504" i="6" s="1"/>
  <c r="K914" i="6" s="1"/>
  <c r="G498" i="6"/>
  <c r="Y374" i="6"/>
  <c r="X376" i="6"/>
  <c r="X381" i="6" s="1"/>
  <c r="H556" i="6"/>
  <c r="I555" i="6"/>
  <c r="G548" i="6"/>
  <c r="F542" i="6"/>
  <c r="G556" i="6"/>
  <c r="H541" i="6"/>
  <c r="J520" i="6"/>
  <c r="K519" i="6"/>
  <c r="M363" i="6"/>
  <c r="M518" i="6" s="1"/>
  <c r="M928" i="6" s="1"/>
  <c r="J540" i="6"/>
  <c r="J950" i="6" s="1"/>
  <c r="H348" i="6"/>
  <c r="I348" i="6" s="1"/>
  <c r="J348" i="6" s="1"/>
  <c r="K348" i="6" s="1"/>
  <c r="L348" i="6" s="1"/>
  <c r="M348" i="6" s="1"/>
  <c r="N348" i="6" s="1"/>
  <c r="O348" i="6" s="1"/>
  <c r="P348" i="6" s="1"/>
  <c r="Q348" i="6" s="1"/>
  <c r="R348" i="6" s="1"/>
  <c r="S348" i="6" s="1"/>
  <c r="T348" i="6" s="1"/>
  <c r="U348" i="6" s="1"/>
  <c r="V348" i="6" s="1"/>
  <c r="W348" i="6" s="1"/>
  <c r="X348" i="6" s="1"/>
  <c r="Y348" i="6" s="1"/>
  <c r="Z348" i="6" s="1"/>
  <c r="H355" i="6"/>
  <c r="I355" i="6" s="1"/>
  <c r="J355" i="6" s="1"/>
  <c r="K355" i="6" s="1"/>
  <c r="L355" i="6" s="1"/>
  <c r="M355" i="6" s="1"/>
  <c r="N355" i="6" s="1"/>
  <c r="O355" i="6" s="1"/>
  <c r="P355" i="6" s="1"/>
  <c r="Q355" i="6" s="1"/>
  <c r="R355" i="6" s="1"/>
  <c r="S355" i="6" s="1"/>
  <c r="T355" i="6" s="1"/>
  <c r="U355" i="6" s="1"/>
  <c r="V355" i="6" s="1"/>
  <c r="W355" i="6" s="1"/>
  <c r="X355" i="6" s="1"/>
  <c r="Y355" i="6" s="1"/>
  <c r="Z355" i="6" s="1"/>
  <c r="I343" i="6"/>
  <c r="J343" i="6" s="1"/>
  <c r="K343" i="6" s="1"/>
  <c r="L343" i="6" s="1"/>
  <c r="M343" i="6" s="1"/>
  <c r="N343" i="6" s="1"/>
  <c r="O343" i="6" s="1"/>
  <c r="P343" i="6" s="1"/>
  <c r="Q343" i="6" s="1"/>
  <c r="R343" i="6" s="1"/>
  <c r="S343" i="6" s="1"/>
  <c r="T343" i="6" s="1"/>
  <c r="U343" i="6" s="1"/>
  <c r="V343" i="6" s="1"/>
  <c r="W343" i="6" s="1"/>
  <c r="X343" i="6" s="1"/>
  <c r="Y343" i="6" s="1"/>
  <c r="Z343" i="6" s="1"/>
  <c r="F918" i="6" l="1"/>
  <c r="F1053" i="6" s="1"/>
  <c r="F1055" i="6" s="1"/>
  <c r="H966" i="6"/>
  <c r="H968" i="6" s="1"/>
  <c r="H558" i="6"/>
  <c r="G966" i="6"/>
  <c r="G968" i="6" s="1"/>
  <c r="G558" i="6"/>
  <c r="G952" i="6"/>
  <c r="G954" i="6" s="1"/>
  <c r="F952" i="6"/>
  <c r="F954" i="6" s="1"/>
  <c r="F544" i="6"/>
  <c r="J930" i="6"/>
  <c r="J932" i="6" s="1"/>
  <c r="J522" i="6"/>
  <c r="I923" i="6"/>
  <c r="I925" i="6" s="1"/>
  <c r="I515" i="6"/>
  <c r="G923" i="6"/>
  <c r="G925" i="6" s="1"/>
  <c r="G515" i="6"/>
  <c r="K362" i="6"/>
  <c r="K511" i="6" s="1"/>
  <c r="K921" i="6" s="1"/>
  <c r="H513" i="6"/>
  <c r="J512" i="6"/>
  <c r="J922" i="6" s="1"/>
  <c r="J924" i="6" s="1"/>
  <c r="H514" i="6"/>
  <c r="H543" i="6"/>
  <c r="H951" i="6"/>
  <c r="H953" i="6" s="1"/>
  <c r="G500" i="6"/>
  <c r="G908" i="6"/>
  <c r="G910" i="6" s="1"/>
  <c r="J507" i="6"/>
  <c r="J915" i="6"/>
  <c r="J917" i="6" s="1"/>
  <c r="F500" i="6"/>
  <c r="F908" i="6"/>
  <c r="F910" i="6" s="1"/>
  <c r="I514" i="6"/>
  <c r="I922" i="6"/>
  <c r="I924" i="6" s="1"/>
  <c r="G534" i="6"/>
  <c r="G944" i="6" s="1"/>
  <c r="G946" i="6" s="1"/>
  <c r="G943" i="6"/>
  <c r="K521" i="6"/>
  <c r="K929" i="6"/>
  <c r="K931" i="6" s="1"/>
  <c r="G550" i="6"/>
  <c r="G958" i="6"/>
  <c r="G960" i="6" s="1"/>
  <c r="J514" i="6"/>
  <c r="I505" i="6"/>
  <c r="I915" i="6" s="1"/>
  <c r="I917" i="6" s="1"/>
  <c r="I914" i="6"/>
  <c r="I557" i="6"/>
  <c r="I965" i="6"/>
  <c r="I967" i="6" s="1"/>
  <c r="K554" i="6"/>
  <c r="K964" i="6" s="1"/>
  <c r="J964" i="6"/>
  <c r="X370" i="6"/>
  <c r="X367" i="6"/>
  <c r="H548" i="6"/>
  <c r="I547" i="6"/>
  <c r="Y369" i="6"/>
  <c r="Y368" i="6"/>
  <c r="J555" i="6"/>
  <c r="K540" i="6"/>
  <c r="K950" i="6" s="1"/>
  <c r="L361" i="6"/>
  <c r="K505" i="6"/>
  <c r="F717" i="6"/>
  <c r="F575" i="6"/>
  <c r="Z374" i="6"/>
  <c r="Y376" i="6"/>
  <c r="Y381" i="6" s="1"/>
  <c r="G549" i="6"/>
  <c r="I556" i="6"/>
  <c r="I541" i="6"/>
  <c r="I951" i="6" s="1"/>
  <c r="I953" i="6" s="1"/>
  <c r="H542" i="6"/>
  <c r="H544" i="6" s="1"/>
  <c r="L519" i="6"/>
  <c r="K520" i="6"/>
  <c r="N363" i="6"/>
  <c r="F499" i="6"/>
  <c r="F501" i="6" s="1"/>
  <c r="G499" i="6"/>
  <c r="G501" i="6" s="1"/>
  <c r="J506" i="6"/>
  <c r="F365" i="6"/>
  <c r="G365" i="6" s="1"/>
  <c r="F372" i="6"/>
  <c r="F446" i="6" s="1"/>
  <c r="F856" i="6" s="1"/>
  <c r="G487" i="6" l="1"/>
  <c r="G486" i="6"/>
  <c r="G433" i="6"/>
  <c r="G843" i="6" s="1"/>
  <c r="G434" i="6"/>
  <c r="G844" i="6" s="1"/>
  <c r="F985" i="6"/>
  <c r="F987" i="6" s="1"/>
  <c r="F1127" i="6"/>
  <c r="F1129" i="6" s="1"/>
  <c r="I966" i="6"/>
  <c r="I968" i="6" s="1"/>
  <c r="I558" i="6"/>
  <c r="G959" i="6"/>
  <c r="G961" i="6" s="1"/>
  <c r="G551" i="6"/>
  <c r="H952" i="6"/>
  <c r="H954" i="6" s="1"/>
  <c r="K930" i="6"/>
  <c r="K932" i="6" s="1"/>
  <c r="K522" i="6"/>
  <c r="H923" i="6"/>
  <c r="H925" i="6" s="1"/>
  <c r="H515" i="6"/>
  <c r="J916" i="6"/>
  <c r="J918" i="6" s="1"/>
  <c r="J508" i="6"/>
  <c r="G909" i="6"/>
  <c r="G911" i="6" s="1"/>
  <c r="K512" i="6"/>
  <c r="K514" i="6" s="1"/>
  <c r="L362" i="6"/>
  <c r="L511" i="6" s="1"/>
  <c r="L921" i="6" s="1"/>
  <c r="R554" i="6"/>
  <c r="R964" i="6" s="1"/>
  <c r="I506" i="6"/>
  <c r="J513" i="6"/>
  <c r="I507" i="6"/>
  <c r="K555" i="6"/>
  <c r="K557" i="6" s="1"/>
  <c r="K507" i="6"/>
  <c r="K915" i="6"/>
  <c r="K917" i="6" s="1"/>
  <c r="F639" i="6"/>
  <c r="F909" i="6"/>
  <c r="L521" i="6"/>
  <c r="L929" i="6"/>
  <c r="L931" i="6" s="1"/>
  <c r="G397" i="6"/>
  <c r="G807" i="6" s="1"/>
  <c r="G398" i="6"/>
  <c r="G808" i="6" s="1"/>
  <c r="G390" i="6"/>
  <c r="G800" i="6" s="1"/>
  <c r="G389" i="6"/>
  <c r="G799" i="6" s="1"/>
  <c r="Q554" i="6"/>
  <c r="Q964" i="6" s="1"/>
  <c r="N554" i="6"/>
  <c r="N555" i="6" s="1"/>
  <c r="N556" i="6" s="1"/>
  <c r="P554" i="6"/>
  <c r="P964" i="6" s="1"/>
  <c r="M554" i="6"/>
  <c r="O554" i="6"/>
  <c r="O964" i="6" s="1"/>
  <c r="L554" i="6"/>
  <c r="L555" i="6" s="1"/>
  <c r="L556" i="6" s="1"/>
  <c r="J547" i="6"/>
  <c r="J957" i="6" s="1"/>
  <c r="I957" i="6"/>
  <c r="H550" i="6"/>
  <c r="H958" i="6"/>
  <c r="H960" i="6" s="1"/>
  <c r="J557" i="6"/>
  <c r="J965" i="6"/>
  <c r="J967" i="6" s="1"/>
  <c r="Y370" i="6"/>
  <c r="Y367" i="6"/>
  <c r="H549" i="6"/>
  <c r="N518" i="6"/>
  <c r="N928" i="6" s="1"/>
  <c r="S554" i="6"/>
  <c r="S964" i="6" s="1"/>
  <c r="L540" i="6"/>
  <c r="M540" i="6"/>
  <c r="O540" i="6"/>
  <c r="O950" i="6" s="1"/>
  <c r="Q540" i="6"/>
  <c r="Q950" i="6" s="1"/>
  <c r="N540" i="6"/>
  <c r="N950" i="6" s="1"/>
  <c r="P540" i="6"/>
  <c r="P950" i="6" s="1"/>
  <c r="Z369" i="6"/>
  <c r="Z368" i="6"/>
  <c r="G442" i="6"/>
  <c r="G852" i="6" s="1"/>
  <c r="G424" i="6"/>
  <c r="G834" i="6" s="1"/>
  <c r="G422" i="6"/>
  <c r="G832" i="6" s="1"/>
  <c r="G420" i="6"/>
  <c r="G830" i="6" s="1"/>
  <c r="G477" i="6"/>
  <c r="G887" i="6" s="1"/>
  <c r="G475" i="6"/>
  <c r="G885" i="6" s="1"/>
  <c r="G473" i="6"/>
  <c r="G883" i="6" s="1"/>
  <c r="G425" i="6"/>
  <c r="G835" i="6" s="1"/>
  <c r="G423" i="6"/>
  <c r="G833" i="6" s="1"/>
  <c r="G421" i="6"/>
  <c r="G831" i="6" s="1"/>
  <c r="G419" i="6"/>
  <c r="G829" i="6" s="1"/>
  <c r="G478" i="6"/>
  <c r="G888" i="6" s="1"/>
  <c r="G476" i="6"/>
  <c r="G886" i="6" s="1"/>
  <c r="G474" i="6"/>
  <c r="G884" i="6" s="1"/>
  <c r="G472" i="6"/>
  <c r="G882" i="6" s="1"/>
  <c r="G426" i="6"/>
  <c r="G836" i="6" s="1"/>
  <c r="J556" i="6"/>
  <c r="L504" i="6"/>
  <c r="K541" i="6"/>
  <c r="G435" i="6"/>
  <c r="G845" i="6" s="1"/>
  <c r="G451" i="6"/>
  <c r="G861" i="6" s="1"/>
  <c r="G450" i="6"/>
  <c r="G860" i="6" s="1"/>
  <c r="G458" i="6"/>
  <c r="G868" i="6" s="1"/>
  <c r="G462" i="6"/>
  <c r="G872" i="6" s="1"/>
  <c r="G459" i="6"/>
  <c r="G869" i="6" s="1"/>
  <c r="G460" i="6"/>
  <c r="G870" i="6" s="1"/>
  <c r="G443" i="6"/>
  <c r="G853" i="6" s="1"/>
  <c r="G463" i="6"/>
  <c r="G873" i="6" s="1"/>
  <c r="G409" i="6"/>
  <c r="G819" i="6" s="1"/>
  <c r="G407" i="6"/>
  <c r="G817" i="6" s="1"/>
  <c r="G405" i="6"/>
  <c r="G815" i="6" s="1"/>
  <c r="G410" i="6"/>
  <c r="G820" i="6" s="1"/>
  <c r="G406" i="6"/>
  <c r="G816" i="6" s="1"/>
  <c r="Z376" i="6"/>
  <c r="Z381" i="6" s="1"/>
  <c r="M361" i="6"/>
  <c r="R540" i="6" s="1"/>
  <c r="R950" i="6" s="1"/>
  <c r="F480" i="6"/>
  <c r="F890" i="6" s="1"/>
  <c r="F454" i="6"/>
  <c r="F864" i="6" s="1"/>
  <c r="F468" i="6"/>
  <c r="F878" i="6" s="1"/>
  <c r="F415" i="6"/>
  <c r="F427" i="6"/>
  <c r="F837" i="6" s="1"/>
  <c r="G372" i="6"/>
  <c r="I542" i="6"/>
  <c r="I544" i="6" s="1"/>
  <c r="I543" i="6"/>
  <c r="J541" i="6"/>
  <c r="I548" i="6"/>
  <c r="L520" i="6"/>
  <c r="M519" i="6"/>
  <c r="O363" i="6"/>
  <c r="T554" i="6" s="1"/>
  <c r="T964" i="6" s="1"/>
  <c r="K506" i="6"/>
  <c r="H360" i="6"/>
  <c r="H497" i="6" s="1"/>
  <c r="H907" i="6" s="1"/>
  <c r="G896" i="6" l="1"/>
  <c r="G897" i="6"/>
  <c r="G437" i="6"/>
  <c r="G847" i="6" s="1"/>
  <c r="G490" i="6"/>
  <c r="L512" i="6"/>
  <c r="L514" i="6" s="1"/>
  <c r="M362" i="6"/>
  <c r="M511" i="6" s="1"/>
  <c r="M921" i="6" s="1"/>
  <c r="K547" i="6"/>
  <c r="K957" i="6" s="1"/>
  <c r="F911" i="6"/>
  <c r="F981" i="6" s="1"/>
  <c r="L966" i="6"/>
  <c r="L968" i="6" s="1"/>
  <c r="L558" i="6"/>
  <c r="N966" i="6"/>
  <c r="N968" i="6" s="1"/>
  <c r="N558" i="6"/>
  <c r="J966" i="6"/>
  <c r="J968" i="6" s="1"/>
  <c r="J558" i="6"/>
  <c r="H959" i="6"/>
  <c r="H961" i="6" s="1"/>
  <c r="H551" i="6"/>
  <c r="I952" i="6"/>
  <c r="I954" i="6" s="1"/>
  <c r="L930" i="6"/>
  <c r="L932" i="6" s="1"/>
  <c r="L522" i="6"/>
  <c r="J923" i="6"/>
  <c r="J925" i="6" s="1"/>
  <c r="J515" i="6"/>
  <c r="F825" i="6"/>
  <c r="K916" i="6"/>
  <c r="K918" i="6" s="1"/>
  <c r="K508" i="6"/>
  <c r="I916" i="6"/>
  <c r="I918" i="6" s="1"/>
  <c r="I508" i="6"/>
  <c r="K513" i="6"/>
  <c r="K922" i="6"/>
  <c r="K924" i="6" s="1"/>
  <c r="K556" i="6"/>
  <c r="Q555" i="6"/>
  <c r="Q557" i="6" s="1"/>
  <c r="K965" i="6"/>
  <c r="K967" i="6" s="1"/>
  <c r="O555" i="6"/>
  <c r="O556" i="6" s="1"/>
  <c r="P555" i="6"/>
  <c r="P556" i="6" s="1"/>
  <c r="L964" i="6"/>
  <c r="N964" i="6"/>
  <c r="J543" i="6"/>
  <c r="J951" i="6"/>
  <c r="J953" i="6" s="1"/>
  <c r="K543" i="6"/>
  <c r="K951" i="6"/>
  <c r="K953" i="6" s="1"/>
  <c r="L541" i="6"/>
  <c r="L542" i="6" s="1"/>
  <c r="L544" i="6" s="1"/>
  <c r="L950" i="6"/>
  <c r="M521" i="6"/>
  <c r="M929" i="6"/>
  <c r="M931" i="6" s="1"/>
  <c r="L505" i="6"/>
  <c r="L506" i="6" s="1"/>
  <c r="L914" i="6"/>
  <c r="M541" i="6"/>
  <c r="M951" i="6" s="1"/>
  <c r="M953" i="6" s="1"/>
  <c r="M950" i="6"/>
  <c r="M964" i="6"/>
  <c r="M555" i="6"/>
  <c r="I550" i="6"/>
  <c r="I958" i="6"/>
  <c r="I960" i="6" s="1"/>
  <c r="L557" i="6"/>
  <c r="L965" i="6"/>
  <c r="L967" i="6" s="1"/>
  <c r="N557" i="6"/>
  <c r="N965" i="6"/>
  <c r="N967" i="6" s="1"/>
  <c r="Z370" i="6"/>
  <c r="Z367" i="6"/>
  <c r="G401" i="6"/>
  <c r="G393" i="6"/>
  <c r="G803" i="6" s="1"/>
  <c r="J548" i="6"/>
  <c r="F491" i="6"/>
  <c r="F739" i="6" s="1"/>
  <c r="F469" i="6"/>
  <c r="F665" i="6" s="1"/>
  <c r="F455" i="6"/>
  <c r="F594" i="6" s="1"/>
  <c r="F428" i="6"/>
  <c r="F416" i="6"/>
  <c r="F648" i="6" s="1"/>
  <c r="F670" i="6"/>
  <c r="F686" i="6" s="1"/>
  <c r="F481" i="6"/>
  <c r="G427" i="6"/>
  <c r="G837" i="6" s="1"/>
  <c r="G446" i="6"/>
  <c r="G856" i="6" s="1"/>
  <c r="K542" i="6"/>
  <c r="K544" i="6" s="1"/>
  <c r="O518" i="6"/>
  <c r="O928" i="6" s="1"/>
  <c r="M504" i="6"/>
  <c r="Q541" i="6"/>
  <c r="H372" i="6"/>
  <c r="F438" i="6"/>
  <c r="F722" i="6" s="1"/>
  <c r="N361" i="6"/>
  <c r="S540" i="6" s="1"/>
  <c r="S950" i="6" s="1"/>
  <c r="G468" i="6"/>
  <c r="G878" i="6" s="1"/>
  <c r="G480" i="6"/>
  <c r="G890" i="6" s="1"/>
  <c r="G415" i="6"/>
  <c r="G454" i="6"/>
  <c r="G864" i="6" s="1"/>
  <c r="F447" i="6"/>
  <c r="F590" i="6" s="1"/>
  <c r="F402" i="6"/>
  <c r="F394" i="6"/>
  <c r="F714" i="6" s="1"/>
  <c r="R555" i="6"/>
  <c r="F713" i="6"/>
  <c r="F571" i="6"/>
  <c r="H498" i="6"/>
  <c r="I549" i="6"/>
  <c r="N541" i="6"/>
  <c r="J542" i="6"/>
  <c r="J544" i="6" s="1"/>
  <c r="P363" i="6"/>
  <c r="U554" i="6" s="1"/>
  <c r="U964" i="6" s="1"/>
  <c r="N519" i="6"/>
  <c r="M520" i="6"/>
  <c r="H365" i="6"/>
  <c r="H486" i="6" s="1"/>
  <c r="I360" i="6"/>
  <c r="I497" i="6" s="1"/>
  <c r="I907" i="6" s="1"/>
  <c r="G900" i="6" l="1"/>
  <c r="H896" i="6"/>
  <c r="G901" i="6"/>
  <c r="G1149" i="6" s="1"/>
  <c r="H487" i="6"/>
  <c r="H437" i="6"/>
  <c r="H847" i="6" s="1"/>
  <c r="H490" i="6"/>
  <c r="H431" i="6"/>
  <c r="H433" i="6"/>
  <c r="H843" i="6" s="1"/>
  <c r="H435" i="6"/>
  <c r="H845" i="6" s="1"/>
  <c r="H434" i="6"/>
  <c r="H844" i="6" s="1"/>
  <c r="L922" i="6"/>
  <c r="L924" i="6" s="1"/>
  <c r="L513" i="6"/>
  <c r="L515" i="6" s="1"/>
  <c r="N362" i="6"/>
  <c r="N511" i="6" s="1"/>
  <c r="N921" i="6" s="1"/>
  <c r="M512" i="6"/>
  <c r="M514" i="6" s="1"/>
  <c r="P966" i="6"/>
  <c r="P968" i="6" s="1"/>
  <c r="P558" i="6"/>
  <c r="O966" i="6"/>
  <c r="O968" i="6" s="1"/>
  <c r="O558" i="6"/>
  <c r="K966" i="6"/>
  <c r="K968" i="6" s="1"/>
  <c r="K558" i="6"/>
  <c r="I959" i="6"/>
  <c r="I961" i="6" s="1"/>
  <c r="I551" i="6"/>
  <c r="K952" i="6"/>
  <c r="K954" i="6" s="1"/>
  <c r="J952" i="6"/>
  <c r="J954" i="6" s="1"/>
  <c r="L952" i="6"/>
  <c r="L954" i="6" s="1"/>
  <c r="M930" i="6"/>
  <c r="M932" i="6" s="1"/>
  <c r="M522" i="6"/>
  <c r="L923" i="6"/>
  <c r="L925" i="6" s="1"/>
  <c r="K923" i="6"/>
  <c r="K925" i="6" s="1"/>
  <c r="K515" i="6"/>
  <c r="G825" i="6"/>
  <c r="L916" i="6"/>
  <c r="L918" i="6" s="1"/>
  <c r="L508" i="6"/>
  <c r="G811" i="6"/>
  <c r="Q965" i="6"/>
  <c r="Q967" i="6" s="1"/>
  <c r="Q556" i="6"/>
  <c r="N512" i="6"/>
  <c r="N514" i="6" s="1"/>
  <c r="M543" i="6"/>
  <c r="O965" i="6"/>
  <c r="O967" i="6" s="1"/>
  <c r="M542" i="6"/>
  <c r="M544" i="6" s="1"/>
  <c r="P965" i="6"/>
  <c r="P967" i="6" s="1"/>
  <c r="O557" i="6"/>
  <c r="P557" i="6"/>
  <c r="Q543" i="6"/>
  <c r="Q951" i="6"/>
  <c r="Q953" i="6" s="1"/>
  <c r="L507" i="6"/>
  <c r="L915" i="6"/>
  <c r="L917" i="6" s="1"/>
  <c r="N521" i="6"/>
  <c r="N929" i="6"/>
  <c r="N931" i="6" s="1"/>
  <c r="N543" i="6"/>
  <c r="N951" i="6"/>
  <c r="N953" i="6" s="1"/>
  <c r="H397" i="6"/>
  <c r="H807" i="6" s="1"/>
  <c r="H398" i="6"/>
  <c r="H808" i="6" s="1"/>
  <c r="H500" i="6"/>
  <c r="H908" i="6"/>
  <c r="H910" i="6" s="1"/>
  <c r="M505" i="6"/>
  <c r="M506" i="6" s="1"/>
  <c r="M914" i="6"/>
  <c r="L543" i="6"/>
  <c r="L951" i="6"/>
  <c r="L953" i="6" s="1"/>
  <c r="M557" i="6"/>
  <c r="M965" i="6"/>
  <c r="M967" i="6" s="1"/>
  <c r="M556" i="6"/>
  <c r="F738" i="6"/>
  <c r="F740" i="6" s="1"/>
  <c r="J550" i="6"/>
  <c r="J958" i="6"/>
  <c r="J960" i="6" s="1"/>
  <c r="R557" i="6"/>
  <c r="R965" i="6"/>
  <c r="R967" i="6" s="1"/>
  <c r="F664" i="6"/>
  <c r="F734" i="6"/>
  <c r="F721" i="6"/>
  <c r="F725" i="6" s="1"/>
  <c r="F647" i="6"/>
  <c r="F651" i="6" s="1"/>
  <c r="F698" i="6" s="1"/>
  <c r="H401" i="6"/>
  <c r="J549" i="6"/>
  <c r="H393" i="6"/>
  <c r="H484" i="6"/>
  <c r="H894" i="6" s="1"/>
  <c r="H841" i="6"/>
  <c r="M547" i="6"/>
  <c r="O547" i="6"/>
  <c r="O957" i="6" s="1"/>
  <c r="Q547" i="6"/>
  <c r="N547" i="6"/>
  <c r="P547" i="6"/>
  <c r="P957" i="6" s="1"/>
  <c r="R547" i="6"/>
  <c r="K548" i="6"/>
  <c r="L547" i="6"/>
  <c r="F598" i="6"/>
  <c r="F602" i="6" s="1"/>
  <c r="F628" i="6" s="1"/>
  <c r="F580" i="6"/>
  <c r="F735" i="6"/>
  <c r="F661" i="6"/>
  <c r="G491" i="6"/>
  <c r="G739" i="6" s="1"/>
  <c r="G469" i="6"/>
  <c r="G598" i="6" s="1"/>
  <c r="G428" i="6"/>
  <c r="G416" i="6"/>
  <c r="G580" i="6" s="1"/>
  <c r="G402" i="6"/>
  <c r="G644" i="6" s="1"/>
  <c r="G394" i="6"/>
  <c r="H424" i="6"/>
  <c r="H834" i="6" s="1"/>
  <c r="H422" i="6"/>
  <c r="H832" i="6" s="1"/>
  <c r="H420" i="6"/>
  <c r="H830" i="6" s="1"/>
  <c r="H478" i="6"/>
  <c r="H888" i="6" s="1"/>
  <c r="H476" i="6"/>
  <c r="H886" i="6" s="1"/>
  <c r="H474" i="6"/>
  <c r="H884" i="6" s="1"/>
  <c r="H472" i="6"/>
  <c r="H882" i="6" s="1"/>
  <c r="H477" i="6"/>
  <c r="H887" i="6" s="1"/>
  <c r="H475" i="6"/>
  <c r="H885" i="6" s="1"/>
  <c r="H473" i="6"/>
  <c r="H883" i="6" s="1"/>
  <c r="H425" i="6"/>
  <c r="H835" i="6" s="1"/>
  <c r="H423" i="6"/>
  <c r="H833" i="6" s="1"/>
  <c r="H421" i="6"/>
  <c r="H831" i="6" s="1"/>
  <c r="H419" i="6"/>
  <c r="H829" i="6" s="1"/>
  <c r="H426" i="6"/>
  <c r="H836" i="6" s="1"/>
  <c r="G481" i="6"/>
  <c r="G669" i="6" s="1"/>
  <c r="N504" i="6"/>
  <c r="P518" i="6"/>
  <c r="I372" i="6"/>
  <c r="I490" i="6" s="1"/>
  <c r="H390" i="6"/>
  <c r="H800" i="6" s="1"/>
  <c r="H389" i="6"/>
  <c r="H799" i="6" s="1"/>
  <c r="H409" i="6"/>
  <c r="H819" i="6" s="1"/>
  <c r="H407" i="6"/>
  <c r="H817" i="6" s="1"/>
  <c r="H405" i="6"/>
  <c r="H815" i="6" s="1"/>
  <c r="H410" i="6"/>
  <c r="H820" i="6" s="1"/>
  <c r="H406" i="6"/>
  <c r="H816" i="6" s="1"/>
  <c r="H458" i="6"/>
  <c r="H868" i="6" s="1"/>
  <c r="H459" i="6"/>
  <c r="H869" i="6" s="1"/>
  <c r="H460" i="6"/>
  <c r="H870" i="6" s="1"/>
  <c r="H463" i="6"/>
  <c r="H873" i="6" s="1"/>
  <c r="H451" i="6"/>
  <c r="H861" i="6" s="1"/>
  <c r="H450" i="6"/>
  <c r="H860" i="6" s="1"/>
  <c r="H462" i="6"/>
  <c r="H872" i="6" s="1"/>
  <c r="H442" i="6"/>
  <c r="H852" i="6" s="1"/>
  <c r="H443" i="6"/>
  <c r="H853" i="6" s="1"/>
  <c r="H415" i="6"/>
  <c r="H427" i="6"/>
  <c r="H837" i="6" s="1"/>
  <c r="H468" i="6"/>
  <c r="F657" i="6"/>
  <c r="O361" i="6"/>
  <c r="T540" i="6" s="1"/>
  <c r="T950" i="6" s="1"/>
  <c r="H480" i="6"/>
  <c r="H890" i="6" s="1"/>
  <c r="G455" i="6"/>
  <c r="G735" i="6" s="1"/>
  <c r="H454" i="6"/>
  <c r="G447" i="6"/>
  <c r="G657" i="6" s="1"/>
  <c r="H446" i="6"/>
  <c r="G438" i="6"/>
  <c r="G722" i="6" s="1"/>
  <c r="F731" i="6"/>
  <c r="F718" i="6"/>
  <c r="F719" i="6" s="1"/>
  <c r="F576" i="6"/>
  <c r="F577" i="6" s="1"/>
  <c r="F644" i="6"/>
  <c r="F640" i="6"/>
  <c r="F572" i="6"/>
  <c r="F573" i="6" s="1"/>
  <c r="S555" i="6"/>
  <c r="F715" i="6"/>
  <c r="I498" i="6"/>
  <c r="O541" i="6"/>
  <c r="R556" i="6"/>
  <c r="Q542" i="6"/>
  <c r="Q544" i="6" s="1"/>
  <c r="Q363" i="6"/>
  <c r="V554" i="6" s="1"/>
  <c r="V964" i="6" s="1"/>
  <c r="N542" i="6"/>
  <c r="N544" i="6" s="1"/>
  <c r="N520" i="6"/>
  <c r="O519" i="6"/>
  <c r="H499" i="6"/>
  <c r="H501" i="6" s="1"/>
  <c r="I365" i="6"/>
  <c r="J360" i="6"/>
  <c r="S547" i="6" l="1"/>
  <c r="S957" i="6" s="1"/>
  <c r="I900" i="6"/>
  <c r="H900" i="6"/>
  <c r="H897" i="6"/>
  <c r="I486" i="6"/>
  <c r="I487" i="6"/>
  <c r="I435" i="6"/>
  <c r="I845" i="6" s="1"/>
  <c r="I433" i="6"/>
  <c r="I843" i="6" s="1"/>
  <c r="I434" i="6"/>
  <c r="I844" i="6" s="1"/>
  <c r="I393" i="6"/>
  <c r="I437" i="6"/>
  <c r="I847" i="6" s="1"/>
  <c r="O362" i="6"/>
  <c r="O511" i="6" s="1"/>
  <c r="O921" i="6" s="1"/>
  <c r="M513" i="6"/>
  <c r="M515" i="6" s="1"/>
  <c r="M922" i="6"/>
  <c r="M924" i="6" s="1"/>
  <c r="Q966" i="6"/>
  <c r="Q968" i="6" s="1"/>
  <c r="Q558" i="6"/>
  <c r="M966" i="6"/>
  <c r="M968" i="6" s="1"/>
  <c r="M558" i="6"/>
  <c r="R966" i="6"/>
  <c r="R968" i="6" s="1"/>
  <c r="R558" i="6"/>
  <c r="J959" i="6"/>
  <c r="J961" i="6" s="1"/>
  <c r="J551" i="6"/>
  <c r="M952" i="6"/>
  <c r="M954" i="6" s="1"/>
  <c r="N952" i="6"/>
  <c r="N954" i="6" s="1"/>
  <c r="Q952" i="6"/>
  <c r="Q954" i="6" s="1"/>
  <c r="N930" i="6"/>
  <c r="N932" i="6" s="1"/>
  <c r="N522" i="6"/>
  <c r="O512" i="6"/>
  <c r="O922" i="6" s="1"/>
  <c r="O924" i="6" s="1"/>
  <c r="M923" i="6"/>
  <c r="M925" i="6" s="1"/>
  <c r="M916" i="6"/>
  <c r="M918" i="6" s="1"/>
  <c r="M508" i="6"/>
  <c r="H811" i="6"/>
  <c r="H909" i="6"/>
  <c r="H911" i="6" s="1"/>
  <c r="N513" i="6"/>
  <c r="N922" i="6"/>
  <c r="N924" i="6" s="1"/>
  <c r="F660" i="6"/>
  <c r="F593" i="6"/>
  <c r="F595" i="6" s="1"/>
  <c r="F609" i="6" s="1"/>
  <c r="F579" i="6"/>
  <c r="F581" i="6" s="1"/>
  <c r="G639" i="6"/>
  <c r="G713" i="6"/>
  <c r="G571" i="6"/>
  <c r="I398" i="6"/>
  <c r="I808" i="6" s="1"/>
  <c r="I397" i="6"/>
  <c r="I807" i="6" s="1"/>
  <c r="I500" i="6"/>
  <c r="I908" i="6"/>
  <c r="I910" i="6" s="1"/>
  <c r="N505" i="6"/>
  <c r="N506" i="6" s="1"/>
  <c r="N914" i="6"/>
  <c r="O521" i="6"/>
  <c r="O929" i="6"/>
  <c r="O931" i="6" s="1"/>
  <c r="O543" i="6"/>
  <c r="O951" i="6"/>
  <c r="O953" i="6" s="1"/>
  <c r="P519" i="6"/>
  <c r="P520" i="6" s="1"/>
  <c r="P928" i="6"/>
  <c r="M507" i="6"/>
  <c r="M915" i="6"/>
  <c r="M917" i="6" s="1"/>
  <c r="F597" i="6"/>
  <c r="F599" i="6" s="1"/>
  <c r="G738" i="6"/>
  <c r="G740" i="6" s="1"/>
  <c r="G664" i="6"/>
  <c r="L548" i="6"/>
  <c r="L549" i="6" s="1"/>
  <c r="L957" i="6"/>
  <c r="K550" i="6"/>
  <c r="K958" i="6"/>
  <c r="K960" i="6" s="1"/>
  <c r="R548" i="6"/>
  <c r="R549" i="6" s="1"/>
  <c r="R957" i="6"/>
  <c r="N548" i="6"/>
  <c r="N549" i="6" s="1"/>
  <c r="N957" i="6"/>
  <c r="Q548" i="6"/>
  <c r="Q549" i="6" s="1"/>
  <c r="Q957" i="6"/>
  <c r="M548" i="6"/>
  <c r="M549" i="6" s="1"/>
  <c r="M957" i="6"/>
  <c r="S557" i="6"/>
  <c r="S965" i="6"/>
  <c r="S967" i="6" s="1"/>
  <c r="G734" i="6"/>
  <c r="G736" i="6" s="1"/>
  <c r="G721" i="6"/>
  <c r="G723" i="6" s="1"/>
  <c r="G575" i="6"/>
  <c r="H878" i="6"/>
  <c r="H864" i="6"/>
  <c r="H856" i="6"/>
  <c r="H825" i="6"/>
  <c r="I803" i="6"/>
  <c r="H803" i="6"/>
  <c r="F736" i="6"/>
  <c r="F750" i="6" s="1"/>
  <c r="I401" i="6"/>
  <c r="G670" i="6"/>
  <c r="G686" i="6" s="1"/>
  <c r="G647" i="6"/>
  <c r="I484" i="6"/>
  <c r="I894" i="6" s="1"/>
  <c r="I431" i="6"/>
  <c r="I841" i="6" s="1"/>
  <c r="G640" i="6"/>
  <c r="K549" i="6"/>
  <c r="G714" i="6"/>
  <c r="F743" i="6"/>
  <c r="F770" i="6" s="1"/>
  <c r="G648" i="6"/>
  <c r="G718" i="6"/>
  <c r="G665" i="6"/>
  <c r="G576" i="6"/>
  <c r="F673" i="6"/>
  <c r="F703" i="6" s="1"/>
  <c r="F649" i="6"/>
  <c r="H481" i="6"/>
  <c r="H669" i="6" s="1"/>
  <c r="H428" i="6"/>
  <c r="G572" i="6"/>
  <c r="I424" i="6"/>
  <c r="I834" i="6" s="1"/>
  <c r="I422" i="6"/>
  <c r="I832" i="6" s="1"/>
  <c r="I420" i="6"/>
  <c r="I830" i="6" s="1"/>
  <c r="I477" i="6"/>
  <c r="I887" i="6" s="1"/>
  <c r="I475" i="6"/>
  <c r="I885" i="6" s="1"/>
  <c r="I473" i="6"/>
  <c r="I883" i="6" s="1"/>
  <c r="I425" i="6"/>
  <c r="I835" i="6" s="1"/>
  <c r="I423" i="6"/>
  <c r="I833" i="6" s="1"/>
  <c r="I421" i="6"/>
  <c r="I831" i="6" s="1"/>
  <c r="I419" i="6"/>
  <c r="I829" i="6" s="1"/>
  <c r="I478" i="6"/>
  <c r="I888" i="6" s="1"/>
  <c r="I476" i="6"/>
  <c r="I886" i="6" s="1"/>
  <c r="I474" i="6"/>
  <c r="I884" i="6" s="1"/>
  <c r="I472" i="6"/>
  <c r="I882" i="6" s="1"/>
  <c r="I426" i="6"/>
  <c r="I836" i="6" s="1"/>
  <c r="F652" i="6"/>
  <c r="F702" i="6" s="1"/>
  <c r="Q518" i="6"/>
  <c r="Q928" i="6" s="1"/>
  <c r="O504" i="6"/>
  <c r="J497" i="6"/>
  <c r="J907" i="6" s="1"/>
  <c r="G731" i="6"/>
  <c r="G743" i="6" s="1"/>
  <c r="J372" i="6"/>
  <c r="I415" i="6"/>
  <c r="I446" i="6"/>
  <c r="G661" i="6"/>
  <c r="I427" i="6"/>
  <c r="I837" i="6" s="1"/>
  <c r="I468" i="6"/>
  <c r="I480" i="6"/>
  <c r="I890" i="6" s="1"/>
  <c r="I454" i="6"/>
  <c r="I389" i="6"/>
  <c r="I799" i="6" s="1"/>
  <c r="I390" i="6"/>
  <c r="I800" i="6" s="1"/>
  <c r="I409" i="6"/>
  <c r="I819" i="6" s="1"/>
  <c r="I407" i="6"/>
  <c r="I817" i="6" s="1"/>
  <c r="I405" i="6"/>
  <c r="I815" i="6" s="1"/>
  <c r="I410" i="6"/>
  <c r="I820" i="6" s="1"/>
  <c r="I406" i="6"/>
  <c r="I816" i="6" s="1"/>
  <c r="I462" i="6"/>
  <c r="I872" i="6" s="1"/>
  <c r="I451" i="6"/>
  <c r="I861" i="6" s="1"/>
  <c r="I463" i="6"/>
  <c r="I873" i="6" s="1"/>
  <c r="I460" i="6"/>
  <c r="I870" i="6" s="1"/>
  <c r="I459" i="6"/>
  <c r="I869" i="6" s="1"/>
  <c r="I443" i="6"/>
  <c r="I853" i="6" s="1"/>
  <c r="I442" i="6"/>
  <c r="I852" i="6" s="1"/>
  <c r="I458" i="6"/>
  <c r="I868" i="6" s="1"/>
  <c r="I450" i="6"/>
  <c r="I860" i="6" s="1"/>
  <c r="P361" i="6"/>
  <c r="U540" i="6" s="1"/>
  <c r="U950" i="6" s="1"/>
  <c r="R541" i="6"/>
  <c r="G594" i="6"/>
  <c r="G590" i="6"/>
  <c r="F584" i="6"/>
  <c r="F627" i="6" s="1"/>
  <c r="F726" i="6"/>
  <c r="F769" i="6" s="1"/>
  <c r="F645" i="6"/>
  <c r="F641" i="6"/>
  <c r="F765" i="6"/>
  <c r="F666" i="6"/>
  <c r="O542" i="6"/>
  <c r="O544" i="6" s="1"/>
  <c r="R363" i="6"/>
  <c r="W554" i="6" s="1"/>
  <c r="W964" i="6" s="1"/>
  <c r="S556" i="6"/>
  <c r="O548" i="6"/>
  <c r="O520" i="6"/>
  <c r="H455" i="6"/>
  <c r="H469" i="6"/>
  <c r="H491" i="6"/>
  <c r="H447" i="6"/>
  <c r="H438" i="6"/>
  <c r="H722" i="6" s="1"/>
  <c r="H402" i="6"/>
  <c r="H416" i="6"/>
  <c r="H394" i="6"/>
  <c r="P548" i="6"/>
  <c r="I499" i="6"/>
  <c r="I501" i="6" s="1"/>
  <c r="J365" i="6"/>
  <c r="K360" i="6"/>
  <c r="P362" i="6" l="1"/>
  <c r="U547" i="6" s="1"/>
  <c r="U957" i="6" s="1"/>
  <c r="I896" i="6"/>
  <c r="I897" i="6"/>
  <c r="J487" i="6"/>
  <c r="J486" i="6"/>
  <c r="J437" i="6"/>
  <c r="J847" i="6" s="1"/>
  <c r="J490" i="6"/>
  <c r="J435" i="6"/>
  <c r="J845" i="6" s="1"/>
  <c r="J433" i="6"/>
  <c r="J843" i="6" s="1"/>
  <c r="J434" i="6"/>
  <c r="J844" i="6" s="1"/>
  <c r="T547" i="6"/>
  <c r="T957" i="6" s="1"/>
  <c r="O514" i="6"/>
  <c r="S966" i="6"/>
  <c r="S968" i="6" s="1"/>
  <c r="S558" i="6"/>
  <c r="P511" i="6"/>
  <c r="P921" i="6" s="1"/>
  <c r="K959" i="6"/>
  <c r="K961" i="6" s="1"/>
  <c r="K551" i="6"/>
  <c r="Q959" i="6"/>
  <c r="Q961" i="6" s="1"/>
  <c r="Q551" i="6"/>
  <c r="R959" i="6"/>
  <c r="R961" i="6" s="1"/>
  <c r="R551" i="6"/>
  <c r="L959" i="6"/>
  <c r="L961" i="6" s="1"/>
  <c r="L551" i="6"/>
  <c r="M959" i="6"/>
  <c r="M961" i="6" s="1"/>
  <c r="M551" i="6"/>
  <c r="N959" i="6"/>
  <c r="N961" i="6" s="1"/>
  <c r="N551" i="6"/>
  <c r="O952" i="6"/>
  <c r="O954" i="6" s="1"/>
  <c r="O513" i="6"/>
  <c r="O515" i="6" s="1"/>
  <c r="O930" i="6"/>
  <c r="O932" i="6" s="1"/>
  <c r="O522" i="6"/>
  <c r="P930" i="6"/>
  <c r="P932" i="6" s="1"/>
  <c r="P522" i="6"/>
  <c r="N923" i="6"/>
  <c r="N925" i="6" s="1"/>
  <c r="N515" i="6"/>
  <c r="N916" i="6"/>
  <c r="N918" i="6" s="1"/>
  <c r="N508" i="6"/>
  <c r="I811" i="6"/>
  <c r="Q362" i="6"/>
  <c r="V547" i="6" s="1"/>
  <c r="V957" i="6" s="1"/>
  <c r="G641" i="6"/>
  <c r="F583" i="6"/>
  <c r="F623" i="6" s="1"/>
  <c r="G643" i="6"/>
  <c r="G645" i="6" s="1"/>
  <c r="G597" i="6"/>
  <c r="G599" i="6" s="1"/>
  <c r="G593" i="6"/>
  <c r="G595" i="6" s="1"/>
  <c r="G717" i="6"/>
  <c r="G719" i="6" s="1"/>
  <c r="G750" i="6" s="1"/>
  <c r="G715" i="6"/>
  <c r="H717" i="6"/>
  <c r="H643" i="6"/>
  <c r="H575" i="6"/>
  <c r="G660" i="6"/>
  <c r="G662" i="6" s="1"/>
  <c r="G579" i="6"/>
  <c r="G581" i="6" s="1"/>
  <c r="R543" i="6"/>
  <c r="R951" i="6"/>
  <c r="R953" i="6" s="1"/>
  <c r="J398" i="6"/>
  <c r="J808" i="6" s="1"/>
  <c r="J397" i="6"/>
  <c r="J807" i="6" s="1"/>
  <c r="I639" i="6"/>
  <c r="I909" i="6"/>
  <c r="I911" i="6" s="1"/>
  <c r="O505" i="6"/>
  <c r="O506" i="6" s="1"/>
  <c r="O914" i="6"/>
  <c r="P521" i="6"/>
  <c r="P929" i="6"/>
  <c r="P931" i="6" s="1"/>
  <c r="N507" i="6"/>
  <c r="N915" i="6"/>
  <c r="N917" i="6" s="1"/>
  <c r="H738" i="6"/>
  <c r="H668" i="6"/>
  <c r="H670" i="6" s="1"/>
  <c r="H686" i="6" s="1"/>
  <c r="P550" i="6"/>
  <c r="P958" i="6"/>
  <c r="P960" i="6" s="1"/>
  <c r="O550" i="6"/>
  <c r="O958" i="6"/>
  <c r="O960" i="6" s="1"/>
  <c r="M550" i="6"/>
  <c r="M958" i="6"/>
  <c r="M960" i="6" s="1"/>
  <c r="Q550" i="6"/>
  <c r="Q958" i="6"/>
  <c r="Q960" i="6" s="1"/>
  <c r="N550" i="6"/>
  <c r="N958" i="6"/>
  <c r="N960" i="6" s="1"/>
  <c r="R550" i="6"/>
  <c r="R958" i="6"/>
  <c r="R960" i="6" s="1"/>
  <c r="L550" i="6"/>
  <c r="L958" i="6"/>
  <c r="L960" i="6" s="1"/>
  <c r="H721" i="6"/>
  <c r="H723" i="6" s="1"/>
  <c r="I643" i="6"/>
  <c r="H639" i="6"/>
  <c r="I878" i="6"/>
  <c r="I864" i="6"/>
  <c r="I856" i="6"/>
  <c r="G666" i="6"/>
  <c r="G753" i="6"/>
  <c r="I825" i="6"/>
  <c r="J401" i="6"/>
  <c r="J446" i="6"/>
  <c r="G573" i="6"/>
  <c r="J484" i="6"/>
  <c r="J894" i="6" s="1"/>
  <c r="J431" i="6"/>
  <c r="J841" i="6" s="1"/>
  <c r="G652" i="6"/>
  <c r="F612" i="6"/>
  <c r="G726" i="6"/>
  <c r="G769" i="6" s="1"/>
  <c r="G770" i="6" s="1"/>
  <c r="G584" i="6"/>
  <c r="G627" i="6" s="1"/>
  <c r="I481" i="6"/>
  <c r="I669" i="6" s="1"/>
  <c r="I428" i="6"/>
  <c r="G577" i="6"/>
  <c r="F723" i="6" s="1"/>
  <c r="F753" i="6" s="1"/>
  <c r="J477" i="6"/>
  <c r="J887" i="6" s="1"/>
  <c r="J475" i="6"/>
  <c r="J885" i="6" s="1"/>
  <c r="J473" i="6"/>
  <c r="J883" i="6" s="1"/>
  <c r="J425" i="6"/>
  <c r="J835" i="6" s="1"/>
  <c r="J423" i="6"/>
  <c r="J833" i="6" s="1"/>
  <c r="J421" i="6"/>
  <c r="J831" i="6" s="1"/>
  <c r="J419" i="6"/>
  <c r="J829" i="6" s="1"/>
  <c r="J424" i="6"/>
  <c r="J834" i="6" s="1"/>
  <c r="J422" i="6"/>
  <c r="J832" i="6" s="1"/>
  <c r="J420" i="6"/>
  <c r="J830" i="6" s="1"/>
  <c r="J478" i="6"/>
  <c r="J888" i="6" s="1"/>
  <c r="J476" i="6"/>
  <c r="J886" i="6" s="1"/>
  <c r="J474" i="6"/>
  <c r="J884" i="6" s="1"/>
  <c r="J472" i="6"/>
  <c r="J882" i="6" s="1"/>
  <c r="J426" i="6"/>
  <c r="J836" i="6" s="1"/>
  <c r="J468" i="6"/>
  <c r="J480" i="6"/>
  <c r="P504" i="6"/>
  <c r="R518" i="6"/>
  <c r="R928" i="6" s="1"/>
  <c r="K497" i="6"/>
  <c r="K907" i="6" s="1"/>
  <c r="J427" i="6"/>
  <c r="J837" i="6" s="1"/>
  <c r="K372" i="6"/>
  <c r="J415" i="6"/>
  <c r="J393" i="6"/>
  <c r="J454" i="6"/>
  <c r="G673" i="6"/>
  <c r="J390" i="6"/>
  <c r="J800" i="6" s="1"/>
  <c r="J389" i="6"/>
  <c r="J799" i="6" s="1"/>
  <c r="J409" i="6"/>
  <c r="J819" i="6" s="1"/>
  <c r="J407" i="6"/>
  <c r="J817" i="6" s="1"/>
  <c r="J405" i="6"/>
  <c r="J815" i="6" s="1"/>
  <c r="J410" i="6"/>
  <c r="J820" i="6" s="1"/>
  <c r="J406" i="6"/>
  <c r="J816" i="6" s="1"/>
  <c r="J443" i="6"/>
  <c r="J853" i="6" s="1"/>
  <c r="J463" i="6"/>
  <c r="J873" i="6" s="1"/>
  <c r="J459" i="6"/>
  <c r="J869" i="6" s="1"/>
  <c r="J458" i="6"/>
  <c r="J868" i="6" s="1"/>
  <c r="J450" i="6"/>
  <c r="J860" i="6" s="1"/>
  <c r="J442" i="6"/>
  <c r="J852" i="6" s="1"/>
  <c r="J462" i="6"/>
  <c r="J872" i="6" s="1"/>
  <c r="J451" i="6"/>
  <c r="J861" i="6" s="1"/>
  <c r="J460" i="6"/>
  <c r="J870" i="6" s="1"/>
  <c r="Q361" i="6"/>
  <c r="V540" i="6" s="1"/>
  <c r="V950" i="6" s="1"/>
  <c r="F727" i="6"/>
  <c r="G602" i="6"/>
  <c r="S541" i="6"/>
  <c r="H657" i="6"/>
  <c r="H731" i="6"/>
  <c r="H661" i="6"/>
  <c r="H735" i="6"/>
  <c r="H644" i="6"/>
  <c r="H718" i="6"/>
  <c r="H640" i="6"/>
  <c r="H714" i="6"/>
  <c r="H739" i="6"/>
  <c r="I713" i="6"/>
  <c r="J498" i="6"/>
  <c r="H580" i="6"/>
  <c r="H648" i="6"/>
  <c r="H598" i="6"/>
  <c r="H665" i="6"/>
  <c r="F683" i="6"/>
  <c r="G649" i="6"/>
  <c r="R542" i="6"/>
  <c r="R544" i="6" s="1"/>
  <c r="H576" i="6"/>
  <c r="H572" i="6"/>
  <c r="H590" i="6"/>
  <c r="F653" i="6"/>
  <c r="T555" i="6"/>
  <c r="S363" i="6"/>
  <c r="X554" i="6" s="1"/>
  <c r="X964" i="6" s="1"/>
  <c r="Q519" i="6"/>
  <c r="S548" i="6"/>
  <c r="H594" i="6"/>
  <c r="P549" i="6"/>
  <c r="O549" i="6"/>
  <c r="P541" i="6"/>
  <c r="I455" i="6"/>
  <c r="I447" i="6"/>
  <c r="I491" i="6"/>
  <c r="I469" i="6"/>
  <c r="I438" i="6"/>
  <c r="I722" i="6" s="1"/>
  <c r="I416" i="6"/>
  <c r="I402" i="6"/>
  <c r="I394" i="6"/>
  <c r="K365" i="6"/>
  <c r="L360" i="6"/>
  <c r="J896" i="6" l="1"/>
  <c r="J900" i="6"/>
  <c r="J897" i="6"/>
  <c r="K487" i="6"/>
  <c r="K486" i="6"/>
  <c r="K437" i="6"/>
  <c r="K847" i="6" s="1"/>
  <c r="K490" i="6"/>
  <c r="K433" i="6"/>
  <c r="K843" i="6" s="1"/>
  <c r="K435" i="6"/>
  <c r="K845" i="6" s="1"/>
  <c r="K434" i="6"/>
  <c r="K844" i="6" s="1"/>
  <c r="P512" i="6"/>
  <c r="P514" i="6" s="1"/>
  <c r="O923" i="6"/>
  <c r="O925" i="6" s="1"/>
  <c r="O959" i="6"/>
  <c r="O961" i="6" s="1"/>
  <c r="O551" i="6"/>
  <c r="P959" i="6"/>
  <c r="P961" i="6" s="1"/>
  <c r="P551" i="6"/>
  <c r="R362" i="6"/>
  <c r="W547" i="6" s="1"/>
  <c r="W957" i="6" s="1"/>
  <c r="Q511" i="6"/>
  <c r="Q921" i="6" s="1"/>
  <c r="R952" i="6"/>
  <c r="R954" i="6" s="1"/>
  <c r="H719" i="6"/>
  <c r="O916" i="6"/>
  <c r="O918" i="6" s="1"/>
  <c r="O508" i="6"/>
  <c r="J811" i="6"/>
  <c r="G680" i="6"/>
  <c r="I571" i="6"/>
  <c r="H577" i="6"/>
  <c r="G651" i="6"/>
  <c r="G698" i="6" s="1"/>
  <c r="G612" i="6"/>
  <c r="H740" i="6"/>
  <c r="I575" i="6"/>
  <c r="F585" i="6"/>
  <c r="G583" i="6"/>
  <c r="G623" i="6" s="1"/>
  <c r="I717" i="6"/>
  <c r="G725" i="6"/>
  <c r="G765" i="6" s="1"/>
  <c r="R361" i="6"/>
  <c r="W540" i="6" s="1"/>
  <c r="W950" i="6" s="1"/>
  <c r="P543" i="6"/>
  <c r="P951" i="6"/>
  <c r="P953" i="6" s="1"/>
  <c r="J500" i="6"/>
  <c r="J908" i="6"/>
  <c r="J910" i="6" s="1"/>
  <c r="S543" i="6"/>
  <c r="S951" i="6"/>
  <c r="S953" i="6" s="1"/>
  <c r="P505" i="6"/>
  <c r="P915" i="6" s="1"/>
  <c r="P917" i="6" s="1"/>
  <c r="P914" i="6"/>
  <c r="O507" i="6"/>
  <c r="O915" i="6"/>
  <c r="O917" i="6" s="1"/>
  <c r="K397" i="6"/>
  <c r="K807" i="6" s="1"/>
  <c r="K398" i="6"/>
  <c r="K808" i="6" s="1"/>
  <c r="Q521" i="6"/>
  <c r="Q929" i="6"/>
  <c r="Q931" i="6" s="1"/>
  <c r="I738" i="6"/>
  <c r="H713" i="6"/>
  <c r="H725" i="6" s="1"/>
  <c r="H765" i="6" s="1"/>
  <c r="H597" i="6"/>
  <c r="H599" i="6" s="1"/>
  <c r="H664" i="6"/>
  <c r="H666" i="6" s="1"/>
  <c r="I668" i="6"/>
  <c r="I670" i="6" s="1"/>
  <c r="I686" i="6" s="1"/>
  <c r="I597" i="6"/>
  <c r="S550" i="6"/>
  <c r="S958" i="6"/>
  <c r="S960" i="6" s="1"/>
  <c r="T557" i="6"/>
  <c r="T965" i="6"/>
  <c r="T967" i="6" s="1"/>
  <c r="I593" i="6"/>
  <c r="H660" i="6"/>
  <c r="H662" i="6" s="1"/>
  <c r="H734" i="6"/>
  <c r="H736" i="6" s="1"/>
  <c r="H593" i="6"/>
  <c r="H595" i="6" s="1"/>
  <c r="H571" i="6"/>
  <c r="H573" i="6" s="1"/>
  <c r="I721" i="6"/>
  <c r="I723" i="6" s="1"/>
  <c r="H579" i="6"/>
  <c r="H581" i="6" s="1"/>
  <c r="H647" i="6"/>
  <c r="H651" i="6" s="1"/>
  <c r="J890" i="6"/>
  <c r="J878" i="6"/>
  <c r="J864" i="6"/>
  <c r="J856" i="6"/>
  <c r="J825" i="6"/>
  <c r="J803" i="6"/>
  <c r="K401" i="6"/>
  <c r="K454" i="6"/>
  <c r="G702" i="6"/>
  <c r="G703" i="6" s="1"/>
  <c r="K484" i="6"/>
  <c r="K894" i="6" s="1"/>
  <c r="K431" i="6"/>
  <c r="K841" i="6" s="1"/>
  <c r="G683" i="6"/>
  <c r="G628" i="6"/>
  <c r="H726" i="6"/>
  <c r="H769" i="6" s="1"/>
  <c r="J428" i="6"/>
  <c r="J481" i="6"/>
  <c r="J669" i="6" s="1"/>
  <c r="G609" i="6"/>
  <c r="K424" i="6"/>
  <c r="K834" i="6" s="1"/>
  <c r="K422" i="6"/>
  <c r="K832" i="6" s="1"/>
  <c r="K420" i="6"/>
  <c r="K830" i="6" s="1"/>
  <c r="K477" i="6"/>
  <c r="K887" i="6" s="1"/>
  <c r="K475" i="6"/>
  <c r="K885" i="6" s="1"/>
  <c r="K473" i="6"/>
  <c r="K883" i="6" s="1"/>
  <c r="K425" i="6"/>
  <c r="K835" i="6" s="1"/>
  <c r="K423" i="6"/>
  <c r="K833" i="6" s="1"/>
  <c r="K421" i="6"/>
  <c r="K831" i="6" s="1"/>
  <c r="K419" i="6"/>
  <c r="K829" i="6" s="1"/>
  <c r="K478" i="6"/>
  <c r="K888" i="6" s="1"/>
  <c r="K476" i="6"/>
  <c r="K886" i="6" s="1"/>
  <c r="K474" i="6"/>
  <c r="K884" i="6" s="1"/>
  <c r="K472" i="6"/>
  <c r="K882" i="6" s="1"/>
  <c r="K426" i="6"/>
  <c r="K836" i="6" s="1"/>
  <c r="H652" i="6"/>
  <c r="H702" i="6" s="1"/>
  <c r="K427" i="6"/>
  <c r="K837" i="6" s="1"/>
  <c r="S518" i="6"/>
  <c r="S928" i="6" s="1"/>
  <c r="Q504" i="6"/>
  <c r="K480" i="6"/>
  <c r="K890" i="6" s="1"/>
  <c r="L497" i="6"/>
  <c r="L907" i="6" s="1"/>
  <c r="K468" i="6"/>
  <c r="K393" i="6"/>
  <c r="K803" i="6" s="1"/>
  <c r="L372" i="6"/>
  <c r="K415" i="6"/>
  <c r="K446" i="6"/>
  <c r="K390" i="6"/>
  <c r="K800" i="6" s="1"/>
  <c r="K389" i="6"/>
  <c r="K799" i="6" s="1"/>
  <c r="K409" i="6"/>
  <c r="K819" i="6" s="1"/>
  <c r="K407" i="6"/>
  <c r="K817" i="6" s="1"/>
  <c r="K405" i="6"/>
  <c r="K815" i="6" s="1"/>
  <c r="K410" i="6"/>
  <c r="K820" i="6" s="1"/>
  <c r="K406" i="6"/>
  <c r="K816" i="6" s="1"/>
  <c r="K443" i="6"/>
  <c r="K853" i="6" s="1"/>
  <c r="K442" i="6"/>
  <c r="K852" i="6" s="1"/>
  <c r="K460" i="6"/>
  <c r="K870" i="6" s="1"/>
  <c r="K450" i="6"/>
  <c r="K860" i="6" s="1"/>
  <c r="K462" i="6"/>
  <c r="K872" i="6" s="1"/>
  <c r="K451" i="6"/>
  <c r="K861" i="6" s="1"/>
  <c r="K463" i="6"/>
  <c r="K873" i="6" s="1"/>
  <c r="K459" i="6"/>
  <c r="K869" i="6" s="1"/>
  <c r="K458" i="6"/>
  <c r="K868" i="6" s="1"/>
  <c r="T541" i="6"/>
  <c r="H673" i="6"/>
  <c r="J499" i="6"/>
  <c r="J501" i="6" s="1"/>
  <c r="H743" i="6"/>
  <c r="I657" i="6"/>
  <c r="I731" i="6"/>
  <c r="I661" i="6"/>
  <c r="I735" i="6"/>
  <c r="I644" i="6"/>
  <c r="I718" i="6"/>
  <c r="I739" i="6"/>
  <c r="I640" i="6"/>
  <c r="I714" i="6"/>
  <c r="H584" i="6"/>
  <c r="H627" i="6" s="1"/>
  <c r="H602" i="6"/>
  <c r="H645" i="6"/>
  <c r="K498" i="6"/>
  <c r="I580" i="6"/>
  <c r="I648" i="6"/>
  <c r="I598" i="6"/>
  <c r="I665" i="6"/>
  <c r="I576" i="6"/>
  <c r="I572" i="6"/>
  <c r="I590" i="6"/>
  <c r="H641" i="6"/>
  <c r="S549" i="6"/>
  <c r="Q520" i="6"/>
  <c r="S542" i="6"/>
  <c r="S544" i="6" s="1"/>
  <c r="U555" i="6"/>
  <c r="T363" i="6"/>
  <c r="Y554" i="6" s="1"/>
  <c r="Y964" i="6" s="1"/>
  <c r="T548" i="6"/>
  <c r="R519" i="6"/>
  <c r="T556" i="6"/>
  <c r="I594" i="6"/>
  <c r="P513" i="6"/>
  <c r="P542" i="6"/>
  <c r="P544" i="6" s="1"/>
  <c r="J469" i="6"/>
  <c r="J491" i="6"/>
  <c r="J447" i="6"/>
  <c r="J455" i="6"/>
  <c r="J438" i="6"/>
  <c r="J722" i="6" s="1"/>
  <c r="J402" i="6"/>
  <c r="J416" i="6"/>
  <c r="J394" i="6"/>
  <c r="L365" i="6"/>
  <c r="M360" i="6"/>
  <c r="K896" i="6" l="1"/>
  <c r="K900" i="6"/>
  <c r="K897" i="6"/>
  <c r="L487" i="6"/>
  <c r="L486" i="6"/>
  <c r="L437" i="6"/>
  <c r="L847" i="6" s="1"/>
  <c r="L490" i="6"/>
  <c r="L433" i="6"/>
  <c r="L843" i="6" s="1"/>
  <c r="L435" i="6"/>
  <c r="L845" i="6" s="1"/>
  <c r="L434" i="6"/>
  <c r="L844" i="6" s="1"/>
  <c r="P922" i="6"/>
  <c r="P924" i="6" s="1"/>
  <c r="H750" i="6"/>
  <c r="T966" i="6"/>
  <c r="T968" i="6" s="1"/>
  <c r="T558" i="6"/>
  <c r="S362" i="6"/>
  <c r="X547" i="6" s="1"/>
  <c r="X957" i="6" s="1"/>
  <c r="Q512" i="6"/>
  <c r="Q922" i="6" s="1"/>
  <c r="Q924" i="6" s="1"/>
  <c r="S959" i="6"/>
  <c r="S961" i="6" s="1"/>
  <c r="S551" i="6"/>
  <c r="R511" i="6"/>
  <c r="R921" i="6" s="1"/>
  <c r="P952" i="6"/>
  <c r="P954" i="6" s="1"/>
  <c r="S952" i="6"/>
  <c r="S954" i="6" s="1"/>
  <c r="Q930" i="6"/>
  <c r="Q932" i="6" s="1"/>
  <c r="Q522" i="6"/>
  <c r="P923" i="6"/>
  <c r="P925" i="6" s="1"/>
  <c r="P515" i="6"/>
  <c r="K811" i="6"/>
  <c r="I664" i="6"/>
  <c r="I666" i="6" s="1"/>
  <c r="J909" i="6"/>
  <c r="J911" i="6" s="1"/>
  <c r="J713" i="6"/>
  <c r="P507" i="6"/>
  <c r="P506" i="6"/>
  <c r="S361" i="6"/>
  <c r="X540" i="6" s="1"/>
  <c r="X950" i="6" s="1"/>
  <c r="H715" i="6"/>
  <c r="I577" i="6"/>
  <c r="G727" i="6"/>
  <c r="R504" i="6"/>
  <c r="R914" i="6" s="1"/>
  <c r="G585" i="6"/>
  <c r="I725" i="6"/>
  <c r="I765" i="6" s="1"/>
  <c r="I573" i="6"/>
  <c r="I719" i="6"/>
  <c r="G653" i="6"/>
  <c r="H609" i="6"/>
  <c r="I740" i="6"/>
  <c r="I599" i="6"/>
  <c r="R521" i="6"/>
  <c r="R929" i="6"/>
  <c r="R931" i="6" s="1"/>
  <c r="T543" i="6"/>
  <c r="T951" i="6"/>
  <c r="T953" i="6" s="1"/>
  <c r="Q505" i="6"/>
  <c r="Q506" i="6" s="1"/>
  <c r="Q914" i="6"/>
  <c r="L397" i="6"/>
  <c r="L807" i="6" s="1"/>
  <c r="L398" i="6"/>
  <c r="L808" i="6" s="1"/>
  <c r="K500" i="6"/>
  <c r="K908" i="6"/>
  <c r="K910" i="6" s="1"/>
  <c r="H583" i="6"/>
  <c r="H623" i="6" s="1"/>
  <c r="J738" i="6"/>
  <c r="H612" i="6"/>
  <c r="J668" i="6"/>
  <c r="J670" i="6" s="1"/>
  <c r="J686" i="6" s="1"/>
  <c r="T550" i="6"/>
  <c r="T958" i="6"/>
  <c r="T960" i="6" s="1"/>
  <c r="U557" i="6"/>
  <c r="U965" i="6"/>
  <c r="U967" i="6" s="1"/>
  <c r="H680" i="6"/>
  <c r="J593" i="6"/>
  <c r="I734" i="6"/>
  <c r="I736" i="6" s="1"/>
  <c r="I660" i="6"/>
  <c r="I662" i="6" s="1"/>
  <c r="J721" i="6"/>
  <c r="J723" i="6" s="1"/>
  <c r="K721" i="6"/>
  <c r="K643" i="6"/>
  <c r="I647" i="6"/>
  <c r="I651" i="6" s="1"/>
  <c r="I579" i="6"/>
  <c r="I583" i="6" s="1"/>
  <c r="I623" i="6" s="1"/>
  <c r="J579" i="6"/>
  <c r="J643" i="6"/>
  <c r="K878" i="6"/>
  <c r="K864" i="6"/>
  <c r="K856" i="6"/>
  <c r="K825" i="6"/>
  <c r="L401" i="6"/>
  <c r="L454" i="6"/>
  <c r="L484" i="6"/>
  <c r="L894" i="6" s="1"/>
  <c r="L431" i="6"/>
  <c r="L841" i="6" s="1"/>
  <c r="H703" i="6"/>
  <c r="H770" i="6"/>
  <c r="H727" i="6"/>
  <c r="L480" i="6"/>
  <c r="K481" i="6"/>
  <c r="K669" i="6" s="1"/>
  <c r="K428" i="6"/>
  <c r="L424" i="6"/>
  <c r="L834" i="6" s="1"/>
  <c r="L422" i="6"/>
  <c r="L832" i="6" s="1"/>
  <c r="L420" i="6"/>
  <c r="L830" i="6" s="1"/>
  <c r="L478" i="6"/>
  <c r="L888" i="6" s="1"/>
  <c r="L476" i="6"/>
  <c r="L886" i="6" s="1"/>
  <c r="L474" i="6"/>
  <c r="L884" i="6" s="1"/>
  <c r="L472" i="6"/>
  <c r="L882" i="6" s="1"/>
  <c r="L477" i="6"/>
  <c r="L887" i="6" s="1"/>
  <c r="L475" i="6"/>
  <c r="L885" i="6" s="1"/>
  <c r="L473" i="6"/>
  <c r="L883" i="6" s="1"/>
  <c r="L425" i="6"/>
  <c r="L835" i="6" s="1"/>
  <c r="L423" i="6"/>
  <c r="L833" i="6" s="1"/>
  <c r="L421" i="6"/>
  <c r="L831" i="6" s="1"/>
  <c r="L419" i="6"/>
  <c r="L829" i="6" s="1"/>
  <c r="L426" i="6"/>
  <c r="L836" i="6" s="1"/>
  <c r="L427" i="6"/>
  <c r="L837" i="6" s="1"/>
  <c r="I652" i="6"/>
  <c r="I702" i="6" s="1"/>
  <c r="T518" i="6"/>
  <c r="T928" i="6" s="1"/>
  <c r="M497" i="6"/>
  <c r="M907" i="6" s="1"/>
  <c r="L468" i="6"/>
  <c r="L446" i="6"/>
  <c r="M372" i="6"/>
  <c r="L415" i="6"/>
  <c r="L393" i="6"/>
  <c r="L390" i="6"/>
  <c r="L800" i="6" s="1"/>
  <c r="L389" i="6"/>
  <c r="L799" i="6" s="1"/>
  <c r="L409" i="6"/>
  <c r="L819" i="6" s="1"/>
  <c r="L407" i="6"/>
  <c r="L817" i="6" s="1"/>
  <c r="L405" i="6"/>
  <c r="L815" i="6" s="1"/>
  <c r="L410" i="6"/>
  <c r="L820" i="6" s="1"/>
  <c r="L406" i="6"/>
  <c r="L816" i="6" s="1"/>
  <c r="L442" i="6"/>
  <c r="L852" i="6" s="1"/>
  <c r="L462" i="6"/>
  <c r="L872" i="6" s="1"/>
  <c r="L463" i="6"/>
  <c r="L873" i="6" s="1"/>
  <c r="L459" i="6"/>
  <c r="L869" i="6" s="1"/>
  <c r="L443" i="6"/>
  <c r="L853" i="6" s="1"/>
  <c r="L451" i="6"/>
  <c r="L861" i="6" s="1"/>
  <c r="L460" i="6"/>
  <c r="L870" i="6" s="1"/>
  <c r="L458" i="6"/>
  <c r="L868" i="6" s="1"/>
  <c r="L450" i="6"/>
  <c r="L860" i="6" s="1"/>
  <c r="I673" i="6"/>
  <c r="H628" i="6"/>
  <c r="I726" i="6"/>
  <c r="I769" i="6" s="1"/>
  <c r="J657" i="6"/>
  <c r="J731" i="6"/>
  <c r="I743" i="6"/>
  <c r="J661" i="6"/>
  <c r="J735" i="6"/>
  <c r="J739" i="6"/>
  <c r="J640" i="6"/>
  <c r="J714" i="6"/>
  <c r="J644" i="6"/>
  <c r="J718" i="6"/>
  <c r="I715" i="6"/>
  <c r="I595" i="6"/>
  <c r="I584" i="6"/>
  <c r="I627" i="6" s="1"/>
  <c r="K499" i="6"/>
  <c r="K501" i="6" s="1"/>
  <c r="H753" i="6"/>
  <c r="L498" i="6"/>
  <c r="J580" i="6"/>
  <c r="J648" i="6"/>
  <c r="J598" i="6"/>
  <c r="J665" i="6"/>
  <c r="H649" i="6"/>
  <c r="H698" i="6"/>
  <c r="I645" i="6"/>
  <c r="J576" i="6"/>
  <c r="J572" i="6"/>
  <c r="J590" i="6"/>
  <c r="I641" i="6"/>
  <c r="R520" i="6"/>
  <c r="U541" i="6"/>
  <c r="U548" i="6"/>
  <c r="S519" i="6"/>
  <c r="U556" i="6"/>
  <c r="T542" i="6"/>
  <c r="T544" i="6" s="1"/>
  <c r="T549" i="6"/>
  <c r="V555" i="6"/>
  <c r="U363" i="6"/>
  <c r="Z554" i="6" s="1"/>
  <c r="Z964" i="6" s="1"/>
  <c r="I602" i="6"/>
  <c r="J594" i="6"/>
  <c r="K455" i="6"/>
  <c r="K447" i="6"/>
  <c r="K469" i="6"/>
  <c r="K491" i="6"/>
  <c r="K438" i="6"/>
  <c r="K722" i="6" s="1"/>
  <c r="K416" i="6"/>
  <c r="K402" i="6"/>
  <c r="K394" i="6"/>
  <c r="M365" i="6"/>
  <c r="N360" i="6"/>
  <c r="L896" i="6" l="1"/>
  <c r="L900" i="6"/>
  <c r="L897" i="6"/>
  <c r="M487" i="6"/>
  <c r="M486" i="6"/>
  <c r="M437" i="6"/>
  <c r="M847" i="6" s="1"/>
  <c r="M490" i="6"/>
  <c r="M435" i="6"/>
  <c r="M845" i="6" s="1"/>
  <c r="M433" i="6"/>
  <c r="M843" i="6" s="1"/>
  <c r="M434" i="6"/>
  <c r="M844" i="6" s="1"/>
  <c r="Q514" i="6"/>
  <c r="Q513" i="6"/>
  <c r="Q923" i="6" s="1"/>
  <c r="Q925" i="6" s="1"/>
  <c r="R512" i="6"/>
  <c r="R922" i="6" s="1"/>
  <c r="R924" i="6" s="1"/>
  <c r="T362" i="6"/>
  <c r="Y547" i="6" s="1"/>
  <c r="Y957" i="6" s="1"/>
  <c r="U966" i="6"/>
  <c r="U968" i="6" s="1"/>
  <c r="U558" i="6"/>
  <c r="S511" i="6"/>
  <c r="S921" i="6" s="1"/>
  <c r="T959" i="6"/>
  <c r="T961" i="6" s="1"/>
  <c r="T551" i="6"/>
  <c r="T952" i="6"/>
  <c r="T954" i="6" s="1"/>
  <c r="R930" i="6"/>
  <c r="R932" i="6" s="1"/>
  <c r="R522" i="6"/>
  <c r="Q916" i="6"/>
  <c r="Q918" i="6" s="1"/>
  <c r="Q508" i="6"/>
  <c r="P916" i="6"/>
  <c r="P918" i="6" s="1"/>
  <c r="P508" i="6"/>
  <c r="L811" i="6"/>
  <c r="S504" i="6"/>
  <c r="S914" i="6" s="1"/>
  <c r="R505" i="6"/>
  <c r="R915" i="6" s="1"/>
  <c r="R917" i="6" s="1"/>
  <c r="T361" i="6"/>
  <c r="Y540" i="6" s="1"/>
  <c r="Y950" i="6" s="1"/>
  <c r="I609" i="6"/>
  <c r="I750" i="6"/>
  <c r="J717" i="6"/>
  <c r="J719" i="6" s="1"/>
  <c r="S521" i="6"/>
  <c r="S929" i="6"/>
  <c r="S931" i="6" s="1"/>
  <c r="U543" i="6"/>
  <c r="U951" i="6"/>
  <c r="U953" i="6" s="1"/>
  <c r="L500" i="6"/>
  <c r="L908" i="6"/>
  <c r="L910" i="6" s="1"/>
  <c r="K713" i="6"/>
  <c r="K909" i="6"/>
  <c r="K911" i="6" s="1"/>
  <c r="M398" i="6"/>
  <c r="M808" i="6" s="1"/>
  <c r="M397" i="6"/>
  <c r="M807" i="6" s="1"/>
  <c r="Q507" i="6"/>
  <c r="Q915" i="6"/>
  <c r="Q917" i="6" s="1"/>
  <c r="H585" i="6"/>
  <c r="I581" i="6"/>
  <c r="I612" i="6" s="1"/>
  <c r="J740" i="6"/>
  <c r="K575" i="6"/>
  <c r="K738" i="6"/>
  <c r="J597" i="6"/>
  <c r="J599" i="6" s="1"/>
  <c r="J664" i="6"/>
  <c r="J666" i="6" s="1"/>
  <c r="K668" i="6"/>
  <c r="K670" i="6" s="1"/>
  <c r="K686" i="6" s="1"/>
  <c r="K664" i="6"/>
  <c r="U550" i="6"/>
  <c r="U958" i="6"/>
  <c r="U960" i="6" s="1"/>
  <c r="V557" i="6"/>
  <c r="V965" i="6"/>
  <c r="V967" i="6" s="1"/>
  <c r="I680" i="6"/>
  <c r="K660" i="6"/>
  <c r="J734" i="6"/>
  <c r="J660" i="6"/>
  <c r="J662" i="6" s="1"/>
  <c r="K717" i="6"/>
  <c r="J575" i="6"/>
  <c r="J577" i="6" s="1"/>
  <c r="J647" i="6"/>
  <c r="L890" i="6"/>
  <c r="L878" i="6"/>
  <c r="L864" i="6"/>
  <c r="L856" i="6"/>
  <c r="L825" i="6"/>
  <c r="L803" i="6"/>
  <c r="M401" i="6"/>
  <c r="M454" i="6"/>
  <c r="M484" i="6"/>
  <c r="M894" i="6" s="1"/>
  <c r="M431" i="6"/>
  <c r="M841" i="6" s="1"/>
  <c r="H683" i="6"/>
  <c r="I703" i="6"/>
  <c r="J652" i="6"/>
  <c r="J702" i="6" s="1"/>
  <c r="J571" i="6"/>
  <c r="L481" i="6"/>
  <c r="L669" i="6" s="1"/>
  <c r="L428" i="6"/>
  <c r="M424" i="6"/>
  <c r="M834" i="6" s="1"/>
  <c r="M422" i="6"/>
  <c r="M832" i="6" s="1"/>
  <c r="M420" i="6"/>
  <c r="M830" i="6" s="1"/>
  <c r="M477" i="6"/>
  <c r="M887" i="6" s="1"/>
  <c r="M475" i="6"/>
  <c r="M885" i="6" s="1"/>
  <c r="M473" i="6"/>
  <c r="M883" i="6" s="1"/>
  <c r="M425" i="6"/>
  <c r="M835" i="6" s="1"/>
  <c r="M423" i="6"/>
  <c r="M833" i="6" s="1"/>
  <c r="M421" i="6"/>
  <c r="M831" i="6" s="1"/>
  <c r="M419" i="6"/>
  <c r="M829" i="6" s="1"/>
  <c r="M478" i="6"/>
  <c r="M888" i="6" s="1"/>
  <c r="M476" i="6"/>
  <c r="M886" i="6" s="1"/>
  <c r="M474" i="6"/>
  <c r="M884" i="6" s="1"/>
  <c r="M472" i="6"/>
  <c r="M882" i="6" s="1"/>
  <c r="M426" i="6"/>
  <c r="M836" i="6" s="1"/>
  <c r="M427" i="6"/>
  <c r="M837" i="6" s="1"/>
  <c r="U518" i="6"/>
  <c r="U928" i="6" s="1"/>
  <c r="N497" i="6"/>
  <c r="N907" i="6" s="1"/>
  <c r="M480" i="6"/>
  <c r="M468" i="6"/>
  <c r="M446" i="6"/>
  <c r="N372" i="6"/>
  <c r="M415" i="6"/>
  <c r="M393" i="6"/>
  <c r="M389" i="6"/>
  <c r="M799" i="6" s="1"/>
  <c r="M390" i="6"/>
  <c r="M800" i="6" s="1"/>
  <c r="M409" i="6"/>
  <c r="M819" i="6" s="1"/>
  <c r="M407" i="6"/>
  <c r="M817" i="6" s="1"/>
  <c r="M405" i="6"/>
  <c r="M815" i="6" s="1"/>
  <c r="M410" i="6"/>
  <c r="M820" i="6" s="1"/>
  <c r="M406" i="6"/>
  <c r="M816" i="6" s="1"/>
  <c r="M451" i="6"/>
  <c r="M861" i="6" s="1"/>
  <c r="M458" i="6"/>
  <c r="M868" i="6" s="1"/>
  <c r="M443" i="6"/>
  <c r="M853" i="6" s="1"/>
  <c r="M442" i="6"/>
  <c r="M852" i="6" s="1"/>
  <c r="M462" i="6"/>
  <c r="M872" i="6" s="1"/>
  <c r="M463" i="6"/>
  <c r="M873" i="6" s="1"/>
  <c r="M460" i="6"/>
  <c r="M870" i="6" s="1"/>
  <c r="M459" i="6"/>
  <c r="M869" i="6" s="1"/>
  <c r="M450" i="6"/>
  <c r="M860" i="6" s="1"/>
  <c r="J639" i="6"/>
  <c r="I770" i="6"/>
  <c r="L499" i="6"/>
  <c r="L501" i="6" s="1"/>
  <c r="J645" i="6"/>
  <c r="I585" i="6"/>
  <c r="J673" i="6"/>
  <c r="I727" i="6"/>
  <c r="K657" i="6"/>
  <c r="K731" i="6"/>
  <c r="K661" i="6"/>
  <c r="K735" i="6"/>
  <c r="J726" i="6"/>
  <c r="J743" i="6"/>
  <c r="K644" i="6"/>
  <c r="K718" i="6"/>
  <c r="K640" i="6"/>
  <c r="K714" i="6"/>
  <c r="K739" i="6"/>
  <c r="J715" i="6"/>
  <c r="J595" i="6"/>
  <c r="J584" i="6"/>
  <c r="K723" i="6"/>
  <c r="I753" i="6"/>
  <c r="M498" i="6"/>
  <c r="J581" i="6"/>
  <c r="K580" i="6"/>
  <c r="K648" i="6"/>
  <c r="K598" i="6"/>
  <c r="K665" i="6"/>
  <c r="I628" i="6"/>
  <c r="I649" i="6"/>
  <c r="I698" i="6"/>
  <c r="K576" i="6"/>
  <c r="K572" i="6"/>
  <c r="K590" i="6"/>
  <c r="H653" i="6"/>
  <c r="V556" i="6"/>
  <c r="S520" i="6"/>
  <c r="W555" i="6"/>
  <c r="V363" i="6"/>
  <c r="U549" i="6"/>
  <c r="U542" i="6"/>
  <c r="U544" i="6" s="1"/>
  <c r="T519" i="6"/>
  <c r="V548" i="6"/>
  <c r="V541" i="6"/>
  <c r="J602" i="6"/>
  <c r="K594" i="6"/>
  <c r="L469" i="6"/>
  <c r="L455" i="6"/>
  <c r="L491" i="6"/>
  <c r="L447" i="6"/>
  <c r="L438" i="6"/>
  <c r="L722" i="6" s="1"/>
  <c r="L402" i="6"/>
  <c r="L416" i="6"/>
  <c r="L394" i="6"/>
  <c r="N365" i="6"/>
  <c r="O360" i="6"/>
  <c r="M896" i="6" l="1"/>
  <c r="M900" i="6"/>
  <c r="M897" i="6"/>
  <c r="N486" i="6"/>
  <c r="N487" i="6"/>
  <c r="N437" i="6"/>
  <c r="N847" i="6" s="1"/>
  <c r="N490" i="6"/>
  <c r="N435" i="6"/>
  <c r="N845" i="6" s="1"/>
  <c r="N433" i="6"/>
  <c r="N843" i="6" s="1"/>
  <c r="N434" i="6"/>
  <c r="N844" i="6" s="1"/>
  <c r="R514" i="6"/>
  <c r="U362" i="6"/>
  <c r="Z547" i="6" s="1"/>
  <c r="Z957" i="6" s="1"/>
  <c r="Q515" i="6"/>
  <c r="R513" i="6"/>
  <c r="R515" i="6" s="1"/>
  <c r="S512" i="6"/>
  <c r="S514" i="6" s="1"/>
  <c r="T511" i="6"/>
  <c r="T921" i="6" s="1"/>
  <c r="V966" i="6"/>
  <c r="V968" i="6" s="1"/>
  <c r="V558" i="6"/>
  <c r="U959" i="6"/>
  <c r="U961" i="6" s="1"/>
  <c r="U551" i="6"/>
  <c r="U952" i="6"/>
  <c r="U954" i="6" s="1"/>
  <c r="S930" i="6"/>
  <c r="S932" i="6" s="1"/>
  <c r="S522" i="6"/>
  <c r="S505" i="6"/>
  <c r="S506" i="6" s="1"/>
  <c r="M811" i="6"/>
  <c r="R507" i="6"/>
  <c r="T504" i="6"/>
  <c r="T914" i="6" s="1"/>
  <c r="R506" i="6"/>
  <c r="U361" i="6"/>
  <c r="Z540" i="6" s="1"/>
  <c r="Z950" i="6" s="1"/>
  <c r="K571" i="6"/>
  <c r="K573" i="6" s="1"/>
  <c r="K740" i="6"/>
  <c r="J725" i="6"/>
  <c r="J765" i="6" s="1"/>
  <c r="K639" i="6"/>
  <c r="K641" i="6" s="1"/>
  <c r="K577" i="6"/>
  <c r="K662" i="6"/>
  <c r="N398" i="6"/>
  <c r="N808" i="6" s="1"/>
  <c r="N397" i="6"/>
  <c r="N807" i="6" s="1"/>
  <c r="T521" i="6"/>
  <c r="T929" i="6"/>
  <c r="T931" i="6" s="1"/>
  <c r="M500" i="6"/>
  <c r="M908" i="6"/>
  <c r="M910" i="6" s="1"/>
  <c r="L713" i="6"/>
  <c r="L909" i="6"/>
  <c r="L911" i="6" s="1"/>
  <c r="V543" i="6"/>
  <c r="V951" i="6"/>
  <c r="V953" i="6" s="1"/>
  <c r="K725" i="6"/>
  <c r="K765" i="6" s="1"/>
  <c r="K719" i="6"/>
  <c r="K734" i="6"/>
  <c r="K593" i="6"/>
  <c r="K595" i="6" s="1"/>
  <c r="L738" i="6"/>
  <c r="K597" i="6"/>
  <c r="K599" i="6" s="1"/>
  <c r="L597" i="6"/>
  <c r="L668" i="6"/>
  <c r="L670" i="6" s="1"/>
  <c r="L686" i="6" s="1"/>
  <c r="V550" i="6"/>
  <c r="V958" i="6"/>
  <c r="V960" i="6" s="1"/>
  <c r="W557" i="6"/>
  <c r="W965" i="6"/>
  <c r="W967" i="6" s="1"/>
  <c r="J680" i="6"/>
  <c r="L734" i="6"/>
  <c r="J583" i="6"/>
  <c r="J623" i="6" s="1"/>
  <c r="L721" i="6"/>
  <c r="L723" i="6" s="1"/>
  <c r="J609" i="6"/>
  <c r="K579" i="6"/>
  <c r="K647" i="6"/>
  <c r="M890" i="6"/>
  <c r="M878" i="6"/>
  <c r="M864" i="6"/>
  <c r="M856" i="6"/>
  <c r="M825" i="6"/>
  <c r="M803" i="6"/>
  <c r="N401" i="6"/>
  <c r="N454" i="6"/>
  <c r="N484" i="6"/>
  <c r="N894" i="6" s="1"/>
  <c r="N431" i="6"/>
  <c r="N841" i="6" s="1"/>
  <c r="I683" i="6"/>
  <c r="J703" i="6"/>
  <c r="K726" i="6"/>
  <c r="K769" i="6" s="1"/>
  <c r="M481" i="6"/>
  <c r="M669" i="6" s="1"/>
  <c r="J573" i="6"/>
  <c r="M428" i="6"/>
  <c r="N477" i="6"/>
  <c r="N887" i="6" s="1"/>
  <c r="N475" i="6"/>
  <c r="N885" i="6" s="1"/>
  <c r="N473" i="6"/>
  <c r="N883" i="6" s="1"/>
  <c r="N425" i="6"/>
  <c r="N835" i="6" s="1"/>
  <c r="N423" i="6"/>
  <c r="N833" i="6" s="1"/>
  <c r="N421" i="6"/>
  <c r="N831" i="6" s="1"/>
  <c r="N419" i="6"/>
  <c r="N829" i="6" s="1"/>
  <c r="N424" i="6"/>
  <c r="N834" i="6" s="1"/>
  <c r="N422" i="6"/>
  <c r="N832" i="6" s="1"/>
  <c r="N420" i="6"/>
  <c r="N830" i="6" s="1"/>
  <c r="N478" i="6"/>
  <c r="N888" i="6" s="1"/>
  <c r="N476" i="6"/>
  <c r="N886" i="6" s="1"/>
  <c r="N474" i="6"/>
  <c r="N884" i="6" s="1"/>
  <c r="N472" i="6"/>
  <c r="N882" i="6" s="1"/>
  <c r="N426" i="6"/>
  <c r="N836" i="6" s="1"/>
  <c r="N415" i="6"/>
  <c r="K652" i="6"/>
  <c r="K702" i="6" s="1"/>
  <c r="J641" i="6"/>
  <c r="J651" i="6"/>
  <c r="J698" i="6" s="1"/>
  <c r="V518" i="6"/>
  <c r="V928" i="6" s="1"/>
  <c r="O497" i="6"/>
  <c r="O907" i="6" s="1"/>
  <c r="N446" i="6"/>
  <c r="O372" i="6"/>
  <c r="N427" i="6"/>
  <c r="N837" i="6" s="1"/>
  <c r="N468" i="6"/>
  <c r="N480" i="6"/>
  <c r="N890" i="6" s="1"/>
  <c r="N393" i="6"/>
  <c r="N390" i="6"/>
  <c r="N800" i="6" s="1"/>
  <c r="N389" i="6"/>
  <c r="N799" i="6" s="1"/>
  <c r="N409" i="6"/>
  <c r="N819" i="6" s="1"/>
  <c r="N407" i="6"/>
  <c r="N817" i="6" s="1"/>
  <c r="N405" i="6"/>
  <c r="N815" i="6" s="1"/>
  <c r="N410" i="6"/>
  <c r="N820" i="6" s="1"/>
  <c r="N406" i="6"/>
  <c r="N816" i="6" s="1"/>
  <c r="N443" i="6"/>
  <c r="N853" i="6" s="1"/>
  <c r="N462" i="6"/>
  <c r="N872" i="6" s="1"/>
  <c r="N451" i="6"/>
  <c r="N861" i="6" s="1"/>
  <c r="N460" i="6"/>
  <c r="N870" i="6" s="1"/>
  <c r="N450" i="6"/>
  <c r="N860" i="6" s="1"/>
  <c r="N442" i="6"/>
  <c r="N852" i="6" s="1"/>
  <c r="N463" i="6"/>
  <c r="N873" i="6" s="1"/>
  <c r="N459" i="6"/>
  <c r="N869" i="6" s="1"/>
  <c r="N458" i="6"/>
  <c r="N868" i="6" s="1"/>
  <c r="M499" i="6"/>
  <c r="M501" i="6" s="1"/>
  <c r="K645" i="6"/>
  <c r="J627" i="6"/>
  <c r="J628" i="6" s="1"/>
  <c r="K584" i="6"/>
  <c r="K673" i="6"/>
  <c r="L661" i="6"/>
  <c r="L735" i="6"/>
  <c r="J769" i="6"/>
  <c r="J770" i="6" s="1"/>
  <c r="K743" i="6"/>
  <c r="L657" i="6"/>
  <c r="L731" i="6"/>
  <c r="L739" i="6"/>
  <c r="L640" i="6"/>
  <c r="L714" i="6"/>
  <c r="L644" i="6"/>
  <c r="L718" i="6"/>
  <c r="K715" i="6"/>
  <c r="J736" i="6"/>
  <c r="J750" i="6" s="1"/>
  <c r="J612" i="6"/>
  <c r="K602" i="6"/>
  <c r="J753" i="6"/>
  <c r="N498" i="6"/>
  <c r="L580" i="6"/>
  <c r="L648" i="6"/>
  <c r="L598" i="6"/>
  <c r="L665" i="6"/>
  <c r="K666" i="6"/>
  <c r="J649" i="6"/>
  <c r="L576" i="6"/>
  <c r="L572" i="6"/>
  <c r="L590" i="6"/>
  <c r="I653" i="6"/>
  <c r="W541" i="6"/>
  <c r="W548" i="6"/>
  <c r="U519" i="6"/>
  <c r="W556" i="6"/>
  <c r="V542" i="6"/>
  <c r="V544" i="6" s="1"/>
  <c r="V549" i="6"/>
  <c r="T520" i="6"/>
  <c r="X555" i="6"/>
  <c r="W363" i="6"/>
  <c r="W518" i="6" s="1"/>
  <c r="W928" i="6" s="1"/>
  <c r="L594" i="6"/>
  <c r="M447" i="6"/>
  <c r="M491" i="6"/>
  <c r="M455" i="6"/>
  <c r="M469" i="6"/>
  <c r="M438" i="6"/>
  <c r="M722" i="6" s="1"/>
  <c r="M416" i="6"/>
  <c r="M402" i="6"/>
  <c r="M394" i="6"/>
  <c r="O365" i="6"/>
  <c r="P360" i="6"/>
  <c r="N896" i="6" l="1"/>
  <c r="N900" i="6"/>
  <c r="N897" i="6"/>
  <c r="O486" i="6"/>
  <c r="O487" i="6"/>
  <c r="O437" i="6"/>
  <c r="O847" i="6" s="1"/>
  <c r="O490" i="6"/>
  <c r="O433" i="6"/>
  <c r="O843" i="6" s="1"/>
  <c r="O435" i="6"/>
  <c r="O845" i="6" s="1"/>
  <c r="O434" i="6"/>
  <c r="O844" i="6" s="1"/>
  <c r="U511" i="6"/>
  <c r="U921" i="6" s="1"/>
  <c r="V362" i="6"/>
  <c r="V511" i="6" s="1"/>
  <c r="V921" i="6" s="1"/>
  <c r="R923" i="6"/>
  <c r="R925" i="6" s="1"/>
  <c r="T512" i="6"/>
  <c r="T922" i="6" s="1"/>
  <c r="T924" i="6" s="1"/>
  <c r="S513" i="6"/>
  <c r="S923" i="6" s="1"/>
  <c r="S925" i="6" s="1"/>
  <c r="S922" i="6"/>
  <c r="S924" i="6" s="1"/>
  <c r="S507" i="6"/>
  <c r="W966" i="6"/>
  <c r="W968" i="6" s="1"/>
  <c r="W558" i="6"/>
  <c r="V959" i="6"/>
  <c r="V961" i="6" s="1"/>
  <c r="V551" i="6"/>
  <c r="V952" i="6"/>
  <c r="V954" i="6" s="1"/>
  <c r="T930" i="6"/>
  <c r="T932" i="6" s="1"/>
  <c r="T522" i="6"/>
  <c r="S915" i="6"/>
  <c r="S917" i="6" s="1"/>
  <c r="S916" i="6"/>
  <c r="S918" i="6" s="1"/>
  <c r="S508" i="6"/>
  <c r="R916" i="6"/>
  <c r="R918" i="6" s="1"/>
  <c r="R508" i="6"/>
  <c r="K609" i="6"/>
  <c r="N811" i="6"/>
  <c r="M909" i="6"/>
  <c r="M911" i="6" s="1"/>
  <c r="T505" i="6"/>
  <c r="T507" i="6" s="1"/>
  <c r="K583" i="6"/>
  <c r="K623" i="6" s="1"/>
  <c r="L664" i="6"/>
  <c r="L666" i="6" s="1"/>
  <c r="V361" i="6"/>
  <c r="V504" i="6" s="1"/>
  <c r="V914" i="6" s="1"/>
  <c r="U504" i="6"/>
  <c r="U914" i="6" s="1"/>
  <c r="K651" i="6"/>
  <c r="K698" i="6" s="1"/>
  <c r="L740" i="6"/>
  <c r="J727" i="6"/>
  <c r="L593" i="6"/>
  <c r="L595" i="6" s="1"/>
  <c r="M643" i="6"/>
  <c r="M575" i="6"/>
  <c r="K680" i="6"/>
  <c r="O397" i="6"/>
  <c r="O807" i="6" s="1"/>
  <c r="O398" i="6"/>
  <c r="O808" i="6" s="1"/>
  <c r="U521" i="6"/>
  <c r="U929" i="6"/>
  <c r="U931" i="6" s="1"/>
  <c r="W543" i="6"/>
  <c r="W951" i="6"/>
  <c r="W953" i="6" s="1"/>
  <c r="N500" i="6"/>
  <c r="N908" i="6"/>
  <c r="N910" i="6" s="1"/>
  <c r="M571" i="6"/>
  <c r="J585" i="6"/>
  <c r="M717" i="6"/>
  <c r="L660" i="6"/>
  <c r="L662" i="6" s="1"/>
  <c r="L599" i="6"/>
  <c r="M738" i="6"/>
  <c r="M664" i="6"/>
  <c r="M668" i="6"/>
  <c r="M670" i="6" s="1"/>
  <c r="M686" i="6" s="1"/>
  <c r="W550" i="6"/>
  <c r="W958" i="6"/>
  <c r="W960" i="6" s="1"/>
  <c r="X557" i="6"/>
  <c r="X965" i="6"/>
  <c r="X967" i="6" s="1"/>
  <c r="M660" i="6"/>
  <c r="M721" i="6"/>
  <c r="M723" i="6" s="1"/>
  <c r="K581" i="6"/>
  <c r="K612" i="6" s="1"/>
  <c r="L579" i="6"/>
  <c r="L581" i="6" s="1"/>
  <c r="L647" i="6"/>
  <c r="M579" i="6"/>
  <c r="L643" i="6"/>
  <c r="L645" i="6" s="1"/>
  <c r="L717" i="6"/>
  <c r="L725" i="6" s="1"/>
  <c r="L765" i="6" s="1"/>
  <c r="L575" i="6"/>
  <c r="L577" i="6" s="1"/>
  <c r="N878" i="6"/>
  <c r="N864" i="6"/>
  <c r="N856" i="6"/>
  <c r="N825" i="6"/>
  <c r="N803" i="6"/>
  <c r="O401" i="6"/>
  <c r="O454" i="6"/>
  <c r="O484" i="6"/>
  <c r="O894" i="6" s="1"/>
  <c r="O431" i="6"/>
  <c r="O841" i="6" s="1"/>
  <c r="J683" i="6"/>
  <c r="K727" i="6"/>
  <c r="K770" i="6"/>
  <c r="N481" i="6"/>
  <c r="N669" i="6" s="1"/>
  <c r="L652" i="6"/>
  <c r="L702" i="6" s="1"/>
  <c r="N428" i="6"/>
  <c r="O424" i="6"/>
  <c r="O834" i="6" s="1"/>
  <c r="O422" i="6"/>
  <c r="O832" i="6" s="1"/>
  <c r="O420" i="6"/>
  <c r="O830" i="6" s="1"/>
  <c r="O477" i="6"/>
  <c r="O887" i="6" s="1"/>
  <c r="O475" i="6"/>
  <c r="O885" i="6" s="1"/>
  <c r="O473" i="6"/>
  <c r="O883" i="6" s="1"/>
  <c r="O425" i="6"/>
  <c r="O835" i="6" s="1"/>
  <c r="O423" i="6"/>
  <c r="O833" i="6" s="1"/>
  <c r="O421" i="6"/>
  <c r="O831" i="6" s="1"/>
  <c r="O419" i="6"/>
  <c r="O829" i="6" s="1"/>
  <c r="O478" i="6"/>
  <c r="O888" i="6" s="1"/>
  <c r="O476" i="6"/>
  <c r="O886" i="6" s="1"/>
  <c r="O474" i="6"/>
  <c r="O884" i="6" s="1"/>
  <c r="O472" i="6"/>
  <c r="O882" i="6" s="1"/>
  <c r="O426" i="6"/>
  <c r="O836" i="6" s="1"/>
  <c r="O427" i="6"/>
  <c r="O837" i="6" s="1"/>
  <c r="P372" i="6"/>
  <c r="P490" i="6" s="1"/>
  <c r="O480" i="6"/>
  <c r="K703" i="6"/>
  <c r="P497" i="6"/>
  <c r="P907" i="6" s="1"/>
  <c r="O468" i="6"/>
  <c r="O446" i="6"/>
  <c r="O415" i="6"/>
  <c r="O393" i="6"/>
  <c r="O390" i="6"/>
  <c r="O800" i="6" s="1"/>
  <c r="O389" i="6"/>
  <c r="O799" i="6" s="1"/>
  <c r="O409" i="6"/>
  <c r="O819" i="6" s="1"/>
  <c r="O407" i="6"/>
  <c r="O817" i="6" s="1"/>
  <c r="O405" i="6"/>
  <c r="O815" i="6" s="1"/>
  <c r="O410" i="6"/>
  <c r="O820" i="6" s="1"/>
  <c r="O406" i="6"/>
  <c r="O816" i="6" s="1"/>
  <c r="O443" i="6"/>
  <c r="O853" i="6" s="1"/>
  <c r="O442" i="6"/>
  <c r="O852" i="6" s="1"/>
  <c r="O462" i="6"/>
  <c r="O872" i="6" s="1"/>
  <c r="O463" i="6"/>
  <c r="O873" i="6" s="1"/>
  <c r="O459" i="6"/>
  <c r="O869" i="6" s="1"/>
  <c r="O458" i="6"/>
  <c r="O868" i="6" s="1"/>
  <c r="O450" i="6"/>
  <c r="O860" i="6" s="1"/>
  <c r="O451" i="6"/>
  <c r="O861" i="6" s="1"/>
  <c r="O460" i="6"/>
  <c r="O870" i="6" s="1"/>
  <c r="L571" i="6"/>
  <c r="L639" i="6"/>
  <c r="N499" i="6"/>
  <c r="N501" i="6" s="1"/>
  <c r="K627" i="6"/>
  <c r="K628" i="6" s="1"/>
  <c r="L673" i="6"/>
  <c r="L743" i="6"/>
  <c r="M661" i="6"/>
  <c r="M735" i="6"/>
  <c r="M657" i="6"/>
  <c r="M731" i="6"/>
  <c r="L726" i="6"/>
  <c r="M739" i="6"/>
  <c r="M640" i="6"/>
  <c r="M714" i="6"/>
  <c r="M644" i="6"/>
  <c r="M718" i="6"/>
  <c r="L715" i="6"/>
  <c r="K736" i="6"/>
  <c r="K750" i="6" s="1"/>
  <c r="L584" i="6"/>
  <c r="O498" i="6"/>
  <c r="K753" i="6"/>
  <c r="M580" i="6"/>
  <c r="M648" i="6"/>
  <c r="M598" i="6"/>
  <c r="M665" i="6"/>
  <c r="K649" i="6"/>
  <c r="M576" i="6"/>
  <c r="M572" i="6"/>
  <c r="X556" i="6"/>
  <c r="M590" i="6"/>
  <c r="J653" i="6"/>
  <c r="W549" i="6"/>
  <c r="U520" i="6"/>
  <c r="W542" i="6"/>
  <c r="W544" i="6" s="1"/>
  <c r="Q360" i="6"/>
  <c r="V519" i="6"/>
  <c r="U512" i="6"/>
  <c r="Y555" i="6"/>
  <c r="X363" i="6"/>
  <c r="X518" i="6" s="1"/>
  <c r="X928" i="6" s="1"/>
  <c r="X548" i="6"/>
  <c r="X541" i="6"/>
  <c r="L602" i="6"/>
  <c r="M594" i="6"/>
  <c r="N455" i="6"/>
  <c r="N447" i="6"/>
  <c r="N469" i="6"/>
  <c r="N491" i="6"/>
  <c r="N438" i="6"/>
  <c r="N722" i="6" s="1"/>
  <c r="N402" i="6"/>
  <c r="N416" i="6"/>
  <c r="N394" i="6"/>
  <c r="P365" i="6"/>
  <c r="O896" i="6" l="1"/>
  <c r="P900" i="6"/>
  <c r="O900" i="6"/>
  <c r="O897" i="6"/>
  <c r="P486" i="6"/>
  <c r="P487" i="6"/>
  <c r="P433" i="6"/>
  <c r="P843" i="6" s="1"/>
  <c r="P435" i="6"/>
  <c r="P845" i="6" s="1"/>
  <c r="P434" i="6"/>
  <c r="P844" i="6" s="1"/>
  <c r="P393" i="6"/>
  <c r="P803" i="6" s="1"/>
  <c r="P437" i="6"/>
  <c r="P847" i="6" s="1"/>
  <c r="W362" i="6"/>
  <c r="W511" i="6" s="1"/>
  <c r="W921" i="6" s="1"/>
  <c r="T514" i="6"/>
  <c r="T513" i="6"/>
  <c r="T923" i="6" s="1"/>
  <c r="T925" i="6" s="1"/>
  <c r="S515" i="6"/>
  <c r="X966" i="6"/>
  <c r="X968" i="6" s="1"/>
  <c r="X558" i="6"/>
  <c r="W959" i="6"/>
  <c r="W961" i="6" s="1"/>
  <c r="W551" i="6"/>
  <c r="W952" i="6"/>
  <c r="W954" i="6" s="1"/>
  <c r="U930" i="6"/>
  <c r="U932" i="6" s="1"/>
  <c r="U522" i="6"/>
  <c r="U505" i="6"/>
  <c r="U507" i="6" s="1"/>
  <c r="T506" i="6"/>
  <c r="K585" i="6"/>
  <c r="T915" i="6"/>
  <c r="T917" i="6" s="1"/>
  <c r="L612" i="6"/>
  <c r="M597" i="6"/>
  <c r="M599" i="6" s="1"/>
  <c r="W361" i="6"/>
  <c r="W504" i="6" s="1"/>
  <c r="W914" i="6" s="1"/>
  <c r="M577" i="6"/>
  <c r="M583" i="6"/>
  <c r="M623" i="6" s="1"/>
  <c r="L583" i="6"/>
  <c r="L623" i="6" s="1"/>
  <c r="M734" i="6"/>
  <c r="M647" i="6"/>
  <c r="P397" i="6"/>
  <c r="P807" i="6" s="1"/>
  <c r="P398" i="6"/>
  <c r="P808" i="6" s="1"/>
  <c r="U514" i="6"/>
  <c r="U922" i="6"/>
  <c r="U924" i="6" s="1"/>
  <c r="O500" i="6"/>
  <c r="O908" i="6"/>
  <c r="O910" i="6" s="1"/>
  <c r="N639" i="6"/>
  <c r="N909" i="6"/>
  <c r="N911" i="6" s="1"/>
  <c r="X543" i="6"/>
  <c r="X951" i="6"/>
  <c r="X953" i="6" s="1"/>
  <c r="V521" i="6"/>
  <c r="V929" i="6"/>
  <c r="V931" i="6" s="1"/>
  <c r="M740" i="6"/>
  <c r="M719" i="6"/>
  <c r="M662" i="6"/>
  <c r="M593" i="6"/>
  <c r="M595" i="6" s="1"/>
  <c r="L680" i="6"/>
  <c r="N738" i="6"/>
  <c r="N668" i="6"/>
  <c r="N670" i="6" s="1"/>
  <c r="N686" i="6" s="1"/>
  <c r="N597" i="6"/>
  <c r="X550" i="6"/>
  <c r="X958" i="6"/>
  <c r="X960" i="6" s="1"/>
  <c r="Y557" i="6"/>
  <c r="Y965" i="6"/>
  <c r="Y967" i="6" s="1"/>
  <c r="N660" i="6"/>
  <c r="N721" i="6"/>
  <c r="N723" i="6" s="1"/>
  <c r="N647" i="6"/>
  <c r="L609" i="6"/>
  <c r="L719" i="6"/>
  <c r="N717" i="6"/>
  <c r="O890" i="6"/>
  <c r="O878" i="6"/>
  <c r="O864" i="6"/>
  <c r="O856" i="6"/>
  <c r="O825" i="6"/>
  <c r="O811" i="6"/>
  <c r="O803" i="6"/>
  <c r="P401" i="6"/>
  <c r="P454" i="6"/>
  <c r="P484" i="6"/>
  <c r="P894" i="6" s="1"/>
  <c r="P431" i="6"/>
  <c r="P841" i="6" s="1"/>
  <c r="K683" i="6"/>
  <c r="M652" i="6"/>
  <c r="M702" i="6" s="1"/>
  <c r="O481" i="6"/>
  <c r="O669" i="6" s="1"/>
  <c r="O428" i="6"/>
  <c r="P468" i="6"/>
  <c r="P424" i="6"/>
  <c r="P834" i="6" s="1"/>
  <c r="P422" i="6"/>
  <c r="P832" i="6" s="1"/>
  <c r="P420" i="6"/>
  <c r="P830" i="6" s="1"/>
  <c r="P478" i="6"/>
  <c r="P888" i="6" s="1"/>
  <c r="P476" i="6"/>
  <c r="P886" i="6" s="1"/>
  <c r="P474" i="6"/>
  <c r="P884" i="6" s="1"/>
  <c r="P472" i="6"/>
  <c r="P882" i="6" s="1"/>
  <c r="P477" i="6"/>
  <c r="P887" i="6" s="1"/>
  <c r="P475" i="6"/>
  <c r="P885" i="6" s="1"/>
  <c r="P473" i="6"/>
  <c r="P883" i="6" s="1"/>
  <c r="P425" i="6"/>
  <c r="P835" i="6" s="1"/>
  <c r="P423" i="6"/>
  <c r="P833" i="6" s="1"/>
  <c r="P421" i="6"/>
  <c r="P831" i="6" s="1"/>
  <c r="P419" i="6"/>
  <c r="P829" i="6" s="1"/>
  <c r="P426" i="6"/>
  <c r="P836" i="6" s="1"/>
  <c r="P427" i="6"/>
  <c r="P837" i="6" s="1"/>
  <c r="P480" i="6"/>
  <c r="Q372" i="6"/>
  <c r="P415" i="6"/>
  <c r="P446" i="6"/>
  <c r="L641" i="6"/>
  <c r="L651" i="6"/>
  <c r="L698" i="6" s="1"/>
  <c r="Q497" i="6"/>
  <c r="Q907" i="6" s="1"/>
  <c r="P390" i="6"/>
  <c r="P800" i="6" s="1"/>
  <c r="P389" i="6"/>
  <c r="P799" i="6" s="1"/>
  <c r="P409" i="6"/>
  <c r="P819" i="6" s="1"/>
  <c r="P407" i="6"/>
  <c r="P817" i="6" s="1"/>
  <c r="P405" i="6"/>
  <c r="P815" i="6" s="1"/>
  <c r="P410" i="6"/>
  <c r="P820" i="6" s="1"/>
  <c r="P406" i="6"/>
  <c r="P816" i="6" s="1"/>
  <c r="P442" i="6"/>
  <c r="P852" i="6" s="1"/>
  <c r="P460" i="6"/>
  <c r="P870" i="6" s="1"/>
  <c r="P458" i="6"/>
  <c r="P868" i="6" s="1"/>
  <c r="P443" i="6"/>
  <c r="P853" i="6" s="1"/>
  <c r="P462" i="6"/>
  <c r="P872" i="6" s="1"/>
  <c r="P451" i="6"/>
  <c r="P861" i="6" s="1"/>
  <c r="P463" i="6"/>
  <c r="P873" i="6" s="1"/>
  <c r="P459" i="6"/>
  <c r="P869" i="6" s="1"/>
  <c r="P450" i="6"/>
  <c r="P860" i="6" s="1"/>
  <c r="L573" i="6"/>
  <c r="M573" i="6"/>
  <c r="M713" i="6"/>
  <c r="M725" i="6" s="1"/>
  <c r="M765" i="6" s="1"/>
  <c r="M639" i="6"/>
  <c r="L703" i="6"/>
  <c r="M645" i="6"/>
  <c r="L627" i="6"/>
  <c r="L628" i="6" s="1"/>
  <c r="M673" i="6"/>
  <c r="N657" i="6"/>
  <c r="N731" i="6"/>
  <c r="N661" i="6"/>
  <c r="N735" i="6"/>
  <c r="M726" i="6"/>
  <c r="L769" i="6"/>
  <c r="L770" i="6" s="1"/>
  <c r="L727" i="6"/>
  <c r="M743" i="6"/>
  <c r="N739" i="6"/>
  <c r="N640" i="6"/>
  <c r="N714" i="6"/>
  <c r="N644" i="6"/>
  <c r="N718" i="6"/>
  <c r="M584" i="6"/>
  <c r="M627" i="6" s="1"/>
  <c r="O499" i="6"/>
  <c r="O501" i="6" s="1"/>
  <c r="L753" i="6"/>
  <c r="P498" i="6"/>
  <c r="M581" i="6"/>
  <c r="N580" i="6"/>
  <c r="N648" i="6"/>
  <c r="N598" i="6"/>
  <c r="N665" i="6"/>
  <c r="M666" i="6"/>
  <c r="L649" i="6"/>
  <c r="N576" i="6"/>
  <c r="N572" i="6"/>
  <c r="N590" i="6"/>
  <c r="K653" i="6"/>
  <c r="V520" i="6"/>
  <c r="Y541" i="6"/>
  <c r="Y548" i="6"/>
  <c r="X362" i="6"/>
  <c r="X511" i="6" s="1"/>
  <c r="X921" i="6" s="1"/>
  <c r="Z555" i="6"/>
  <c r="Y363" i="6"/>
  <c r="Y518" i="6" s="1"/>
  <c r="Y928" i="6" s="1"/>
  <c r="V505" i="6"/>
  <c r="X542" i="6"/>
  <c r="X544" i="6" s="1"/>
  <c r="V512" i="6"/>
  <c r="X549" i="6"/>
  <c r="W519" i="6"/>
  <c r="Y556" i="6"/>
  <c r="U513" i="6"/>
  <c r="R360" i="6"/>
  <c r="Q365" i="6"/>
  <c r="M602" i="6"/>
  <c r="N594" i="6"/>
  <c r="O491" i="6"/>
  <c r="O469" i="6"/>
  <c r="O455" i="6"/>
  <c r="O447" i="6"/>
  <c r="O438" i="6"/>
  <c r="O722" i="6" s="1"/>
  <c r="O416" i="6"/>
  <c r="O402" i="6"/>
  <c r="O394" i="6"/>
  <c r="P896" i="6" l="1"/>
  <c r="P897" i="6"/>
  <c r="Q486" i="6"/>
  <c r="Q487" i="6"/>
  <c r="Q437" i="6"/>
  <c r="Q847" i="6" s="1"/>
  <c r="Q490" i="6"/>
  <c r="Q435" i="6"/>
  <c r="Q845" i="6" s="1"/>
  <c r="Q433" i="6"/>
  <c r="Q843" i="6" s="1"/>
  <c r="Q434" i="6"/>
  <c r="Q844" i="6" s="1"/>
  <c r="T515" i="6"/>
  <c r="U506" i="6"/>
  <c r="U508" i="6" s="1"/>
  <c r="Y966" i="6"/>
  <c r="Y968" i="6" s="1"/>
  <c r="Y558" i="6"/>
  <c r="X959" i="6"/>
  <c r="X961" i="6" s="1"/>
  <c r="X551" i="6"/>
  <c r="X952" i="6"/>
  <c r="X954" i="6" s="1"/>
  <c r="V930" i="6"/>
  <c r="V932" i="6" s="1"/>
  <c r="V522" i="6"/>
  <c r="U923" i="6"/>
  <c r="U925" i="6" s="1"/>
  <c r="U515" i="6"/>
  <c r="T916" i="6"/>
  <c r="T918" i="6" s="1"/>
  <c r="T508" i="6"/>
  <c r="U916" i="6"/>
  <c r="U918" i="6" s="1"/>
  <c r="U915" i="6"/>
  <c r="U917" i="6" s="1"/>
  <c r="P811" i="6"/>
  <c r="P643" i="6"/>
  <c r="O909" i="6"/>
  <c r="O911" i="6" s="1"/>
  <c r="O713" i="6"/>
  <c r="M609" i="6"/>
  <c r="X361" i="6"/>
  <c r="X504" i="6" s="1"/>
  <c r="X914" i="6" s="1"/>
  <c r="N643" i="6"/>
  <c r="N651" i="6" s="1"/>
  <c r="L585" i="6"/>
  <c r="M612" i="6"/>
  <c r="Q398" i="6"/>
  <c r="Q808" i="6" s="1"/>
  <c r="Q397" i="6"/>
  <c r="Q807" i="6" s="1"/>
  <c r="P500" i="6"/>
  <c r="P908" i="6"/>
  <c r="P910" i="6" s="1"/>
  <c r="W521" i="6"/>
  <c r="W929" i="6"/>
  <c r="W931" i="6" s="1"/>
  <c r="V514" i="6"/>
  <c r="V922" i="6"/>
  <c r="V924" i="6" s="1"/>
  <c r="V507" i="6"/>
  <c r="V915" i="6"/>
  <c r="V917" i="6" s="1"/>
  <c r="Y543" i="6"/>
  <c r="Y951" i="6"/>
  <c r="Y953" i="6" s="1"/>
  <c r="M680" i="6"/>
  <c r="N664" i="6"/>
  <c r="N666" i="6" s="1"/>
  <c r="N599" i="6"/>
  <c r="N719" i="6"/>
  <c r="N740" i="6"/>
  <c r="N662" i="6"/>
  <c r="N734" i="6"/>
  <c r="N593" i="6"/>
  <c r="N595" i="6" s="1"/>
  <c r="O738" i="6"/>
  <c r="O597" i="6"/>
  <c r="O668" i="6"/>
  <c r="O670" i="6" s="1"/>
  <c r="O686" i="6" s="1"/>
  <c r="Y550" i="6"/>
  <c r="Y958" i="6"/>
  <c r="Y960" i="6" s="1"/>
  <c r="Z557" i="6"/>
  <c r="Z965" i="6"/>
  <c r="Z967" i="6" s="1"/>
  <c r="O593" i="6"/>
  <c r="O721" i="6"/>
  <c r="O723" i="6" s="1"/>
  <c r="N575" i="6"/>
  <c r="N577" i="6" s="1"/>
  <c r="N579" i="6"/>
  <c r="N581" i="6" s="1"/>
  <c r="O647" i="6"/>
  <c r="O717" i="6"/>
  <c r="P890" i="6"/>
  <c r="P878" i="6"/>
  <c r="P864" i="6"/>
  <c r="P856" i="6"/>
  <c r="P825" i="6"/>
  <c r="Q401" i="6"/>
  <c r="Q454" i="6"/>
  <c r="Q484" i="6"/>
  <c r="Q894" i="6" s="1"/>
  <c r="Q431" i="6"/>
  <c r="Q841" i="6" s="1"/>
  <c r="L683" i="6"/>
  <c r="P481" i="6"/>
  <c r="P669" i="6" s="1"/>
  <c r="Q427" i="6"/>
  <c r="Q837" i="6" s="1"/>
  <c r="Q480" i="6"/>
  <c r="Q468" i="6"/>
  <c r="Q393" i="6"/>
  <c r="P428" i="6"/>
  <c r="Q424" i="6"/>
  <c r="Q834" i="6" s="1"/>
  <c r="Q422" i="6"/>
  <c r="Q832" i="6" s="1"/>
  <c r="Q420" i="6"/>
  <c r="Q830" i="6" s="1"/>
  <c r="Q477" i="6"/>
  <c r="Q887" i="6" s="1"/>
  <c r="Q475" i="6"/>
  <c r="Q885" i="6" s="1"/>
  <c r="Q473" i="6"/>
  <c r="Q883" i="6" s="1"/>
  <c r="Q425" i="6"/>
  <c r="Q835" i="6" s="1"/>
  <c r="Q423" i="6"/>
  <c r="Q833" i="6" s="1"/>
  <c r="Q421" i="6"/>
  <c r="Q831" i="6" s="1"/>
  <c r="Q419" i="6"/>
  <c r="Q829" i="6" s="1"/>
  <c r="Q478" i="6"/>
  <c r="Q888" i="6" s="1"/>
  <c r="Q476" i="6"/>
  <c r="Q886" i="6" s="1"/>
  <c r="Q474" i="6"/>
  <c r="Q884" i="6" s="1"/>
  <c r="Q472" i="6"/>
  <c r="Q882" i="6" s="1"/>
  <c r="Q426" i="6"/>
  <c r="Q836" i="6" s="1"/>
  <c r="R372" i="6"/>
  <c r="Q415" i="6"/>
  <c r="Q446" i="6"/>
  <c r="N652" i="6"/>
  <c r="N702" i="6" s="1"/>
  <c r="M641" i="6"/>
  <c r="M651" i="6"/>
  <c r="M698" i="6" s="1"/>
  <c r="R497" i="6"/>
  <c r="R907" i="6" s="1"/>
  <c r="Q389" i="6"/>
  <c r="Q799" i="6" s="1"/>
  <c r="Q390" i="6"/>
  <c r="Q800" i="6" s="1"/>
  <c r="Q409" i="6"/>
  <c r="Q819" i="6" s="1"/>
  <c r="Q407" i="6"/>
  <c r="Q817" i="6" s="1"/>
  <c r="Q405" i="6"/>
  <c r="Q815" i="6" s="1"/>
  <c r="Q410" i="6"/>
  <c r="Q820" i="6" s="1"/>
  <c r="Q406" i="6"/>
  <c r="Q816" i="6" s="1"/>
  <c r="Q462" i="6"/>
  <c r="Q872" i="6" s="1"/>
  <c r="Q451" i="6"/>
  <c r="Q861" i="6" s="1"/>
  <c r="Q463" i="6"/>
  <c r="Q873" i="6" s="1"/>
  <c r="Q460" i="6"/>
  <c r="Q870" i="6" s="1"/>
  <c r="Q459" i="6"/>
  <c r="Q869" i="6" s="1"/>
  <c r="Q443" i="6"/>
  <c r="Q853" i="6" s="1"/>
  <c r="Q442" i="6"/>
  <c r="Q852" i="6" s="1"/>
  <c r="Q458" i="6"/>
  <c r="Q868" i="6" s="1"/>
  <c r="Q450" i="6"/>
  <c r="Q860" i="6" s="1"/>
  <c r="R365" i="6"/>
  <c r="N602" i="6"/>
  <c r="M715" i="6"/>
  <c r="N713" i="6"/>
  <c r="N725" i="6" s="1"/>
  <c r="N765" i="6" s="1"/>
  <c r="N571" i="6"/>
  <c r="P499" i="6"/>
  <c r="P501" i="6" s="1"/>
  <c r="M703" i="6"/>
  <c r="N673" i="6"/>
  <c r="M585" i="6"/>
  <c r="O657" i="6"/>
  <c r="O731" i="6"/>
  <c r="N726" i="6"/>
  <c r="N743" i="6"/>
  <c r="O661" i="6"/>
  <c r="O735" i="6"/>
  <c r="M769" i="6"/>
  <c r="M770" i="6" s="1"/>
  <c r="M727" i="6"/>
  <c r="O644" i="6"/>
  <c r="O718" i="6"/>
  <c r="O640" i="6"/>
  <c r="O714" i="6"/>
  <c r="O739" i="6"/>
  <c r="N584" i="6"/>
  <c r="M753" i="6"/>
  <c r="L653" i="6"/>
  <c r="O580" i="6"/>
  <c r="O648" i="6"/>
  <c r="O598" i="6"/>
  <c r="O665" i="6"/>
  <c r="M628" i="6"/>
  <c r="M649" i="6"/>
  <c r="O576" i="6"/>
  <c r="O572" i="6"/>
  <c r="O590" i="6"/>
  <c r="N641" i="6"/>
  <c r="W520" i="6"/>
  <c r="V506" i="6"/>
  <c r="S360" i="6"/>
  <c r="Z363" i="6"/>
  <c r="Z518" i="6" s="1"/>
  <c r="Z928" i="6" s="1"/>
  <c r="Z548" i="6"/>
  <c r="Y362" i="6"/>
  <c r="Y511" i="6" s="1"/>
  <c r="Y921" i="6" s="1"/>
  <c r="Z541" i="6"/>
  <c r="Q498" i="6"/>
  <c r="V513" i="6"/>
  <c r="X519" i="6"/>
  <c r="Z556" i="6"/>
  <c r="W512" i="6"/>
  <c r="Y549" i="6"/>
  <c r="W505" i="6"/>
  <c r="Y542" i="6"/>
  <c r="Y544" i="6" s="1"/>
  <c r="P394" i="6"/>
  <c r="O594" i="6"/>
  <c r="P447" i="6"/>
  <c r="P402" i="6"/>
  <c r="P469" i="6"/>
  <c r="P491" i="6"/>
  <c r="P455" i="6"/>
  <c r="P438" i="6"/>
  <c r="P722" i="6" s="1"/>
  <c r="P416" i="6"/>
  <c r="Q896" i="6" l="1"/>
  <c r="Q900" i="6"/>
  <c r="Q897" i="6"/>
  <c r="R487" i="6"/>
  <c r="R486" i="6"/>
  <c r="R437" i="6"/>
  <c r="R847" i="6" s="1"/>
  <c r="R490" i="6"/>
  <c r="R435" i="6"/>
  <c r="R845" i="6" s="1"/>
  <c r="R433" i="6"/>
  <c r="R843" i="6" s="1"/>
  <c r="R434" i="6"/>
  <c r="R844" i="6" s="1"/>
  <c r="Z966" i="6"/>
  <c r="Z968" i="6" s="1"/>
  <c r="Z558" i="6"/>
  <c r="Y959" i="6"/>
  <c r="Y961" i="6" s="1"/>
  <c r="Y551" i="6"/>
  <c r="Y952" i="6"/>
  <c r="Y954" i="6" s="1"/>
  <c r="W930" i="6"/>
  <c r="W932" i="6" s="1"/>
  <c r="W522" i="6"/>
  <c r="V923" i="6"/>
  <c r="V925" i="6" s="1"/>
  <c r="V515" i="6"/>
  <c r="V916" i="6"/>
  <c r="V918" i="6" s="1"/>
  <c r="V508" i="6"/>
  <c r="Q811" i="6"/>
  <c r="P717" i="6"/>
  <c r="O664" i="6"/>
  <c r="O666" i="6" s="1"/>
  <c r="Y361" i="6"/>
  <c r="Y504" i="6" s="1"/>
  <c r="Y914" i="6" s="1"/>
  <c r="N645" i="6"/>
  <c r="N680" i="6" s="1"/>
  <c r="P713" i="6"/>
  <c r="P909" i="6"/>
  <c r="P911" i="6" s="1"/>
  <c r="W507" i="6"/>
  <c r="W915" i="6"/>
  <c r="W917" i="6" s="1"/>
  <c r="W514" i="6"/>
  <c r="W922" i="6"/>
  <c r="W924" i="6" s="1"/>
  <c r="X521" i="6"/>
  <c r="X929" i="6"/>
  <c r="X931" i="6" s="1"/>
  <c r="Q500" i="6"/>
  <c r="Q908" i="6"/>
  <c r="Q910" i="6" s="1"/>
  <c r="Z543" i="6"/>
  <c r="Z951" i="6"/>
  <c r="Z953" i="6" s="1"/>
  <c r="R398" i="6"/>
  <c r="R808" i="6" s="1"/>
  <c r="R397" i="6"/>
  <c r="R807" i="6" s="1"/>
  <c r="O639" i="6"/>
  <c r="O641" i="6" s="1"/>
  <c r="N583" i="6"/>
  <c r="N623" i="6" s="1"/>
  <c r="P575" i="6"/>
  <c r="O579" i="6"/>
  <c r="O581" i="6" s="1"/>
  <c r="O599" i="6"/>
  <c r="N612" i="6"/>
  <c r="O740" i="6"/>
  <c r="O643" i="6"/>
  <c r="O645" i="6" s="1"/>
  <c r="P738" i="6"/>
  <c r="O575" i="6"/>
  <c r="O577" i="6" s="1"/>
  <c r="P664" i="6"/>
  <c r="P668" i="6"/>
  <c r="P670" i="6" s="1"/>
  <c r="P686" i="6" s="1"/>
  <c r="Z550" i="6"/>
  <c r="Z958" i="6"/>
  <c r="Z960" i="6" s="1"/>
  <c r="P593" i="6"/>
  <c r="O660" i="6"/>
  <c r="O662" i="6" s="1"/>
  <c r="O734" i="6"/>
  <c r="Q721" i="6"/>
  <c r="P721" i="6"/>
  <c r="P723" i="6" s="1"/>
  <c r="N609" i="6"/>
  <c r="P647" i="6"/>
  <c r="Q890" i="6"/>
  <c r="Q878" i="6"/>
  <c r="O719" i="6"/>
  <c r="Q864" i="6"/>
  <c r="Q856" i="6"/>
  <c r="O725" i="6"/>
  <c r="O765" i="6" s="1"/>
  <c r="O571" i="6"/>
  <c r="Q825" i="6"/>
  <c r="Q803" i="6"/>
  <c r="R401" i="6"/>
  <c r="R454" i="6"/>
  <c r="R484" i="6"/>
  <c r="R894" i="6" s="1"/>
  <c r="R431" i="6"/>
  <c r="R841" i="6" s="1"/>
  <c r="M683" i="6"/>
  <c r="R427" i="6"/>
  <c r="R837" i="6" s="1"/>
  <c r="O726" i="6"/>
  <c r="O769" i="6" s="1"/>
  <c r="O652" i="6"/>
  <c r="O702" i="6" s="1"/>
  <c r="R480" i="6"/>
  <c r="R468" i="6"/>
  <c r="R446" i="6"/>
  <c r="Q481" i="6"/>
  <c r="Q669" i="6" s="1"/>
  <c r="Q428" i="6"/>
  <c r="R477" i="6"/>
  <c r="R887" i="6" s="1"/>
  <c r="R475" i="6"/>
  <c r="R885" i="6" s="1"/>
  <c r="R473" i="6"/>
  <c r="R883" i="6" s="1"/>
  <c r="R425" i="6"/>
  <c r="R835" i="6" s="1"/>
  <c r="R423" i="6"/>
  <c r="R833" i="6" s="1"/>
  <c r="R421" i="6"/>
  <c r="R831" i="6" s="1"/>
  <c r="R419" i="6"/>
  <c r="R829" i="6" s="1"/>
  <c r="R424" i="6"/>
  <c r="R834" i="6" s="1"/>
  <c r="R422" i="6"/>
  <c r="R832" i="6" s="1"/>
  <c r="R420" i="6"/>
  <c r="R830" i="6" s="1"/>
  <c r="R478" i="6"/>
  <c r="R888" i="6" s="1"/>
  <c r="R476" i="6"/>
  <c r="R886" i="6" s="1"/>
  <c r="R474" i="6"/>
  <c r="R884" i="6" s="1"/>
  <c r="R472" i="6"/>
  <c r="R882" i="6" s="1"/>
  <c r="R426" i="6"/>
  <c r="R836" i="6" s="1"/>
  <c r="S372" i="6"/>
  <c r="R415" i="6"/>
  <c r="R393" i="6"/>
  <c r="S497" i="6"/>
  <c r="S907" i="6" s="1"/>
  <c r="R390" i="6"/>
  <c r="R800" i="6" s="1"/>
  <c r="R389" i="6"/>
  <c r="R799" i="6" s="1"/>
  <c r="R409" i="6"/>
  <c r="R819" i="6" s="1"/>
  <c r="R407" i="6"/>
  <c r="R817" i="6" s="1"/>
  <c r="R405" i="6"/>
  <c r="R815" i="6" s="1"/>
  <c r="R410" i="6"/>
  <c r="R820" i="6" s="1"/>
  <c r="R406" i="6"/>
  <c r="R816" i="6" s="1"/>
  <c r="R443" i="6"/>
  <c r="R853" i="6" s="1"/>
  <c r="R451" i="6"/>
  <c r="R861" i="6" s="1"/>
  <c r="R463" i="6"/>
  <c r="R873" i="6" s="1"/>
  <c r="R459" i="6"/>
  <c r="R869" i="6" s="1"/>
  <c r="R458" i="6"/>
  <c r="R868" i="6" s="1"/>
  <c r="R450" i="6"/>
  <c r="R860" i="6" s="1"/>
  <c r="R442" i="6"/>
  <c r="R852" i="6" s="1"/>
  <c r="R462" i="6"/>
  <c r="R872" i="6" s="1"/>
  <c r="R460" i="6"/>
  <c r="R870" i="6" s="1"/>
  <c r="Q402" i="6"/>
  <c r="Q718" i="6" s="1"/>
  <c r="Q455" i="6"/>
  <c r="Q735" i="6" s="1"/>
  <c r="S365" i="6"/>
  <c r="N715" i="6"/>
  <c r="N573" i="6"/>
  <c r="Q438" i="6"/>
  <c r="Q722" i="6" s="1"/>
  <c r="Q416" i="6"/>
  <c r="Q648" i="6" s="1"/>
  <c r="Q469" i="6"/>
  <c r="Q598" i="6" s="1"/>
  <c r="O673" i="6"/>
  <c r="N703" i="6"/>
  <c r="Q447" i="6"/>
  <c r="Q657" i="6" s="1"/>
  <c r="P661" i="6"/>
  <c r="P735" i="6"/>
  <c r="O743" i="6"/>
  <c r="P657" i="6"/>
  <c r="P731" i="6"/>
  <c r="N769" i="6"/>
  <c r="N770" i="6" s="1"/>
  <c r="N727" i="6"/>
  <c r="N627" i="6"/>
  <c r="N628" i="6" s="1"/>
  <c r="P739" i="6"/>
  <c r="P640" i="6"/>
  <c r="P714" i="6"/>
  <c r="P644" i="6"/>
  <c r="P718" i="6"/>
  <c r="O715" i="6"/>
  <c r="O595" i="6"/>
  <c r="N736" i="6"/>
  <c r="N750" i="6" s="1"/>
  <c r="O584" i="6"/>
  <c r="N753" i="6"/>
  <c r="P580" i="6"/>
  <c r="P648" i="6"/>
  <c r="P598" i="6"/>
  <c r="P665" i="6"/>
  <c r="N649" i="6"/>
  <c r="N698" i="6"/>
  <c r="Q491" i="6"/>
  <c r="P576" i="6"/>
  <c r="P572" i="6"/>
  <c r="X520" i="6"/>
  <c r="Z542" i="6"/>
  <c r="Z544" i="6" s="1"/>
  <c r="P590" i="6"/>
  <c r="M653" i="6"/>
  <c r="W506" i="6"/>
  <c r="W513" i="6"/>
  <c r="Q499" i="6"/>
  <c r="Q501" i="6" s="1"/>
  <c r="X512" i="6"/>
  <c r="Z549" i="6"/>
  <c r="Y519" i="6"/>
  <c r="T360" i="6"/>
  <c r="X505" i="6"/>
  <c r="Z362" i="6"/>
  <c r="Z511" i="6" s="1"/>
  <c r="Z921" i="6" s="1"/>
  <c r="Z519" i="6"/>
  <c r="R498" i="6"/>
  <c r="Q394" i="6"/>
  <c r="P594" i="6"/>
  <c r="O602" i="6"/>
  <c r="R896" i="6" l="1"/>
  <c r="R900" i="6"/>
  <c r="R897" i="6"/>
  <c r="S487" i="6"/>
  <c r="S486" i="6"/>
  <c r="S437" i="6"/>
  <c r="S847" i="6" s="1"/>
  <c r="S490" i="6"/>
  <c r="S433" i="6"/>
  <c r="S843" i="6" s="1"/>
  <c r="S435" i="6"/>
  <c r="S845" i="6" s="1"/>
  <c r="S434" i="6"/>
  <c r="S844" i="6" s="1"/>
  <c r="Z959" i="6"/>
  <c r="Z961" i="6" s="1"/>
  <c r="Z551" i="6"/>
  <c r="Z952" i="6"/>
  <c r="Z954" i="6" s="1"/>
  <c r="X930" i="6"/>
  <c r="X932" i="6" s="1"/>
  <c r="X522" i="6"/>
  <c r="W923" i="6"/>
  <c r="W925" i="6" s="1"/>
  <c r="W515" i="6"/>
  <c r="W916" i="6"/>
  <c r="W918" i="6" s="1"/>
  <c r="W508" i="6"/>
  <c r="R811" i="6"/>
  <c r="Z361" i="6"/>
  <c r="Z504" i="6" s="1"/>
  <c r="Z914" i="6" s="1"/>
  <c r="P719" i="6"/>
  <c r="Q909" i="6"/>
  <c r="Q911" i="6" s="1"/>
  <c r="Q639" i="6"/>
  <c r="N585" i="6"/>
  <c r="P571" i="6"/>
  <c r="P573" i="6" s="1"/>
  <c r="P639" i="6"/>
  <c r="P641" i="6" s="1"/>
  <c r="O583" i="6"/>
  <c r="O623" i="6" s="1"/>
  <c r="P577" i="6"/>
  <c r="O651" i="6"/>
  <c r="O612" i="6"/>
  <c r="O573" i="6"/>
  <c r="P725" i="6"/>
  <c r="P765" i="6" s="1"/>
  <c r="Q723" i="6"/>
  <c r="P660" i="6"/>
  <c r="P662" i="6" s="1"/>
  <c r="R500" i="6"/>
  <c r="R908" i="6"/>
  <c r="R910" i="6" s="1"/>
  <c r="Z521" i="6"/>
  <c r="Z929" i="6"/>
  <c r="Z931" i="6" s="1"/>
  <c r="X507" i="6"/>
  <c r="X915" i="6"/>
  <c r="X917" i="6" s="1"/>
  <c r="Y521" i="6"/>
  <c r="Y929" i="6"/>
  <c r="Y931" i="6" s="1"/>
  <c r="X514" i="6"/>
  <c r="X922" i="6"/>
  <c r="X924" i="6" s="1"/>
  <c r="S397" i="6"/>
  <c r="S807" i="6" s="1"/>
  <c r="S398" i="6"/>
  <c r="S808" i="6" s="1"/>
  <c r="P597" i="6"/>
  <c r="P599" i="6" s="1"/>
  <c r="P740" i="6"/>
  <c r="P734" i="6"/>
  <c r="P736" i="6" s="1"/>
  <c r="Q738" i="6"/>
  <c r="P579" i="6"/>
  <c r="Q664" i="6"/>
  <c r="Q668" i="6"/>
  <c r="Q670" i="6" s="1"/>
  <c r="Q686" i="6" s="1"/>
  <c r="O680" i="6"/>
  <c r="Q734" i="6"/>
  <c r="Q736" i="6" s="1"/>
  <c r="Q647" i="6"/>
  <c r="Q575" i="6"/>
  <c r="R890" i="6"/>
  <c r="R878" i="6"/>
  <c r="O609" i="6"/>
  <c r="R864" i="6"/>
  <c r="R856" i="6"/>
  <c r="O770" i="6"/>
  <c r="R825" i="6"/>
  <c r="R803" i="6"/>
  <c r="S401" i="6"/>
  <c r="S454" i="6"/>
  <c r="S484" i="6"/>
  <c r="S894" i="6" s="1"/>
  <c r="S431" i="6"/>
  <c r="S841" i="6" s="1"/>
  <c r="N683" i="6"/>
  <c r="S446" i="6"/>
  <c r="O727" i="6"/>
  <c r="R428" i="6"/>
  <c r="S415" i="6"/>
  <c r="R481" i="6"/>
  <c r="R669" i="6" s="1"/>
  <c r="S480" i="6"/>
  <c r="S424" i="6"/>
  <c r="S834" i="6" s="1"/>
  <c r="S422" i="6"/>
  <c r="S832" i="6" s="1"/>
  <c r="S420" i="6"/>
  <c r="S830" i="6" s="1"/>
  <c r="S477" i="6"/>
  <c r="S887" i="6" s="1"/>
  <c r="S475" i="6"/>
  <c r="S885" i="6" s="1"/>
  <c r="S473" i="6"/>
  <c r="S883" i="6" s="1"/>
  <c r="S425" i="6"/>
  <c r="S835" i="6" s="1"/>
  <c r="S423" i="6"/>
  <c r="S833" i="6" s="1"/>
  <c r="S421" i="6"/>
  <c r="S831" i="6" s="1"/>
  <c r="S419" i="6"/>
  <c r="S829" i="6" s="1"/>
  <c r="S478" i="6"/>
  <c r="S888" i="6" s="1"/>
  <c r="S476" i="6"/>
  <c r="S886" i="6" s="1"/>
  <c r="S474" i="6"/>
  <c r="S884" i="6" s="1"/>
  <c r="S472" i="6"/>
  <c r="S882" i="6" s="1"/>
  <c r="S426" i="6"/>
  <c r="S836" i="6" s="1"/>
  <c r="R447" i="6"/>
  <c r="R731" i="6" s="1"/>
  <c r="T372" i="6"/>
  <c r="T490" i="6" s="1"/>
  <c r="S427" i="6"/>
  <c r="S837" i="6" s="1"/>
  <c r="S468" i="6"/>
  <c r="S393" i="6"/>
  <c r="Q644" i="6"/>
  <c r="P652" i="6"/>
  <c r="P702" i="6" s="1"/>
  <c r="T497" i="6"/>
  <c r="T907" i="6" s="1"/>
  <c r="S390" i="6"/>
  <c r="S800" i="6" s="1"/>
  <c r="S389" i="6"/>
  <c r="S799" i="6" s="1"/>
  <c r="S409" i="6"/>
  <c r="S819" i="6" s="1"/>
  <c r="S407" i="6"/>
  <c r="S817" i="6" s="1"/>
  <c r="S405" i="6"/>
  <c r="S815" i="6" s="1"/>
  <c r="S410" i="6"/>
  <c r="S820" i="6" s="1"/>
  <c r="S406" i="6"/>
  <c r="S816" i="6" s="1"/>
  <c r="S443" i="6"/>
  <c r="S853" i="6" s="1"/>
  <c r="S442" i="6"/>
  <c r="S852" i="6" s="1"/>
  <c r="S460" i="6"/>
  <c r="S870" i="6" s="1"/>
  <c r="S450" i="6"/>
  <c r="S860" i="6" s="1"/>
  <c r="S462" i="6"/>
  <c r="S872" i="6" s="1"/>
  <c r="S451" i="6"/>
  <c r="S861" i="6" s="1"/>
  <c r="S463" i="6"/>
  <c r="S873" i="6" s="1"/>
  <c r="S459" i="6"/>
  <c r="S869" i="6" s="1"/>
  <c r="S458" i="6"/>
  <c r="S868" i="6" s="1"/>
  <c r="Q661" i="6"/>
  <c r="Q594" i="6"/>
  <c r="Q576" i="6"/>
  <c r="R455" i="6"/>
  <c r="R735" i="6" s="1"/>
  <c r="R416" i="6"/>
  <c r="R648" i="6" s="1"/>
  <c r="R402" i="6"/>
  <c r="R644" i="6" s="1"/>
  <c r="R438" i="6"/>
  <c r="R722" i="6" s="1"/>
  <c r="T365" i="6"/>
  <c r="Q665" i="6"/>
  <c r="Q731" i="6"/>
  <c r="Q580" i="6"/>
  <c r="O703" i="6"/>
  <c r="Q590" i="6"/>
  <c r="R491" i="6"/>
  <c r="R739" i="6" s="1"/>
  <c r="R469" i="6"/>
  <c r="R598" i="6" s="1"/>
  <c r="O627" i="6"/>
  <c r="O628" i="6" s="1"/>
  <c r="P673" i="6"/>
  <c r="P726" i="6"/>
  <c r="P769" i="6" s="1"/>
  <c r="P743" i="6"/>
  <c r="P584" i="6"/>
  <c r="P627" i="6" s="1"/>
  <c r="Q739" i="6"/>
  <c r="Q640" i="6"/>
  <c r="Q714" i="6"/>
  <c r="Q726" i="6" s="1"/>
  <c r="Q769" i="6" s="1"/>
  <c r="P715" i="6"/>
  <c r="P595" i="6"/>
  <c r="O753" i="6"/>
  <c r="F662" i="6"/>
  <c r="F680" i="6" s="1"/>
  <c r="P645" i="6"/>
  <c r="Q572" i="6"/>
  <c r="R499" i="6"/>
  <c r="R501" i="6" s="1"/>
  <c r="Z520" i="6"/>
  <c r="N653" i="6"/>
  <c r="Y520" i="6"/>
  <c r="Z512" i="6"/>
  <c r="S498" i="6"/>
  <c r="Y505" i="6"/>
  <c r="Y512" i="6"/>
  <c r="X506" i="6"/>
  <c r="U360" i="6"/>
  <c r="X513" i="6"/>
  <c r="R394" i="6"/>
  <c r="P602" i="6"/>
  <c r="S896" i="6" l="1"/>
  <c r="S900" i="6"/>
  <c r="T900" i="6"/>
  <c r="S897" i="6"/>
  <c r="T487" i="6"/>
  <c r="T486" i="6"/>
  <c r="T433" i="6"/>
  <c r="T843" i="6" s="1"/>
  <c r="T435" i="6"/>
  <c r="T845" i="6" s="1"/>
  <c r="T434" i="6"/>
  <c r="T844" i="6" s="1"/>
  <c r="T446" i="6"/>
  <c r="T856" i="6" s="1"/>
  <c r="T437" i="6"/>
  <c r="T847" i="6" s="1"/>
  <c r="Z505" i="6"/>
  <c r="Z506" i="6" s="1"/>
  <c r="Y930" i="6"/>
  <c r="Y932" i="6" s="1"/>
  <c r="Y522" i="6"/>
  <c r="Z930" i="6"/>
  <c r="Z932" i="6" s="1"/>
  <c r="Z522" i="6"/>
  <c r="X923" i="6"/>
  <c r="X925" i="6" s="1"/>
  <c r="X515" i="6"/>
  <c r="X916" i="6"/>
  <c r="X918" i="6" s="1"/>
  <c r="X508" i="6"/>
  <c r="S811" i="6"/>
  <c r="P750" i="6"/>
  <c r="P583" i="6"/>
  <c r="P623" i="6" s="1"/>
  <c r="P651" i="6"/>
  <c r="P581" i="6"/>
  <c r="P612" i="6" s="1"/>
  <c r="Q597" i="6"/>
  <c r="Q599" i="6" s="1"/>
  <c r="O585" i="6"/>
  <c r="P609" i="6"/>
  <c r="P680" i="6"/>
  <c r="S500" i="6"/>
  <c r="S908" i="6"/>
  <c r="S910" i="6" s="1"/>
  <c r="Z507" i="6"/>
  <c r="Y514" i="6"/>
  <c r="Y922" i="6"/>
  <c r="Y924" i="6" s="1"/>
  <c r="Y507" i="6"/>
  <c r="Y915" i="6"/>
  <c r="Y917" i="6" s="1"/>
  <c r="Z514" i="6"/>
  <c r="Z922" i="6"/>
  <c r="Z924" i="6" s="1"/>
  <c r="R639" i="6"/>
  <c r="R909" i="6"/>
  <c r="R911" i="6" s="1"/>
  <c r="T397" i="6"/>
  <c r="T807" i="6" s="1"/>
  <c r="T398" i="6"/>
  <c r="T808" i="6" s="1"/>
  <c r="Q740" i="6"/>
  <c r="Q753" i="6" s="1"/>
  <c r="Q579" i="6"/>
  <c r="Q581" i="6" s="1"/>
  <c r="Q593" i="6"/>
  <c r="Q595" i="6" s="1"/>
  <c r="R738" i="6"/>
  <c r="R740" i="6" s="1"/>
  <c r="Q660" i="6"/>
  <c r="Q662" i="6" s="1"/>
  <c r="R664" i="6"/>
  <c r="R668" i="6"/>
  <c r="R670" i="6" s="1"/>
  <c r="R686" i="6" s="1"/>
  <c r="R593" i="6"/>
  <c r="R721" i="6"/>
  <c r="R723" i="6" s="1"/>
  <c r="Q643" i="6"/>
  <c r="Q651" i="6" s="1"/>
  <c r="Q698" i="6" s="1"/>
  <c r="Q717" i="6"/>
  <c r="Q719" i="6" s="1"/>
  <c r="Q750" i="6" s="1"/>
  <c r="S890" i="6"/>
  <c r="S878" i="6"/>
  <c r="Q577" i="6"/>
  <c r="S864" i="6"/>
  <c r="S856" i="6"/>
  <c r="S825" i="6"/>
  <c r="S803" i="6"/>
  <c r="T401" i="6"/>
  <c r="T454" i="6"/>
  <c r="T484" i="6"/>
  <c r="T894" i="6" s="1"/>
  <c r="T431" i="6"/>
  <c r="T841" i="6" s="1"/>
  <c r="T468" i="6"/>
  <c r="S481" i="6"/>
  <c r="S669" i="6" s="1"/>
  <c r="S428" i="6"/>
  <c r="R657" i="6"/>
  <c r="T427" i="6"/>
  <c r="T837" i="6" s="1"/>
  <c r="T424" i="6"/>
  <c r="T834" i="6" s="1"/>
  <c r="T422" i="6"/>
  <c r="T832" i="6" s="1"/>
  <c r="T420" i="6"/>
  <c r="T830" i="6" s="1"/>
  <c r="T478" i="6"/>
  <c r="T888" i="6" s="1"/>
  <c r="T476" i="6"/>
  <c r="T886" i="6" s="1"/>
  <c r="T474" i="6"/>
  <c r="T884" i="6" s="1"/>
  <c r="T472" i="6"/>
  <c r="T882" i="6" s="1"/>
  <c r="T477" i="6"/>
  <c r="T887" i="6" s="1"/>
  <c r="T475" i="6"/>
  <c r="T885" i="6" s="1"/>
  <c r="T473" i="6"/>
  <c r="T883" i="6" s="1"/>
  <c r="T425" i="6"/>
  <c r="T835" i="6" s="1"/>
  <c r="T423" i="6"/>
  <c r="T833" i="6" s="1"/>
  <c r="T421" i="6"/>
  <c r="T831" i="6" s="1"/>
  <c r="T419" i="6"/>
  <c r="T829" i="6" s="1"/>
  <c r="T426" i="6"/>
  <c r="T836" i="6" s="1"/>
  <c r="R590" i="6"/>
  <c r="U372" i="6"/>
  <c r="U490" i="6" s="1"/>
  <c r="T415" i="6"/>
  <c r="T480" i="6"/>
  <c r="T890" i="6" s="1"/>
  <c r="T393" i="6"/>
  <c r="Q652" i="6"/>
  <c r="Q702" i="6" s="1"/>
  <c r="U497" i="6"/>
  <c r="U907" i="6" s="1"/>
  <c r="T390" i="6"/>
  <c r="T800" i="6" s="1"/>
  <c r="T389" i="6"/>
  <c r="T799" i="6" s="1"/>
  <c r="T409" i="6"/>
  <c r="T819" i="6" s="1"/>
  <c r="T407" i="6"/>
  <c r="T817" i="6" s="1"/>
  <c r="T405" i="6"/>
  <c r="T815" i="6" s="1"/>
  <c r="T410" i="6"/>
  <c r="T820" i="6" s="1"/>
  <c r="T406" i="6"/>
  <c r="T816" i="6" s="1"/>
  <c r="T442" i="6"/>
  <c r="T852" i="6" s="1"/>
  <c r="T462" i="6"/>
  <c r="T872" i="6" s="1"/>
  <c r="T463" i="6"/>
  <c r="T873" i="6" s="1"/>
  <c r="T459" i="6"/>
  <c r="T869" i="6" s="1"/>
  <c r="T443" i="6"/>
  <c r="T853" i="6" s="1"/>
  <c r="T451" i="6"/>
  <c r="T861" i="6" s="1"/>
  <c r="T460" i="6"/>
  <c r="T870" i="6" s="1"/>
  <c r="T458" i="6"/>
  <c r="T868" i="6" s="1"/>
  <c r="T450" i="6"/>
  <c r="T860" i="6" s="1"/>
  <c r="Q673" i="6"/>
  <c r="R661" i="6"/>
  <c r="R576" i="6"/>
  <c r="S416" i="6"/>
  <c r="S580" i="6" s="1"/>
  <c r="S438" i="6"/>
  <c r="S722" i="6" s="1"/>
  <c r="R594" i="6"/>
  <c r="R580" i="6"/>
  <c r="R718" i="6"/>
  <c r="S447" i="6"/>
  <c r="S731" i="6" s="1"/>
  <c r="S402" i="6"/>
  <c r="S718" i="6" s="1"/>
  <c r="S455" i="6"/>
  <c r="S735" i="6" s="1"/>
  <c r="U365" i="6"/>
  <c r="P727" i="6"/>
  <c r="Q584" i="6"/>
  <c r="Q627" i="6" s="1"/>
  <c r="Q571" i="6"/>
  <c r="Q713" i="6"/>
  <c r="S491" i="6"/>
  <c r="S739" i="6" s="1"/>
  <c r="P770" i="6"/>
  <c r="Q602" i="6"/>
  <c r="P703" i="6"/>
  <c r="R665" i="6"/>
  <c r="S469" i="6"/>
  <c r="S598" i="6" s="1"/>
  <c r="R743" i="6"/>
  <c r="Q743" i="6"/>
  <c r="Q770" i="6" s="1"/>
  <c r="R640" i="6"/>
  <c r="R652" i="6" s="1"/>
  <c r="R714" i="6"/>
  <c r="P753" i="6"/>
  <c r="P628" i="6"/>
  <c r="P666" i="6"/>
  <c r="O649" i="6"/>
  <c r="Q641" i="6"/>
  <c r="Q649" i="6"/>
  <c r="R572" i="6"/>
  <c r="Y513" i="6"/>
  <c r="Y506" i="6"/>
  <c r="V360" i="6"/>
  <c r="T498" i="6"/>
  <c r="S499" i="6"/>
  <c r="S501" i="6" s="1"/>
  <c r="Z513" i="6"/>
  <c r="S394" i="6"/>
  <c r="T896" i="6" l="1"/>
  <c r="U900" i="6"/>
  <c r="T897" i="6"/>
  <c r="U487" i="6"/>
  <c r="U486" i="6"/>
  <c r="U435" i="6"/>
  <c r="U845" i="6" s="1"/>
  <c r="U433" i="6"/>
  <c r="U843" i="6" s="1"/>
  <c r="U434" i="6"/>
  <c r="U844" i="6" s="1"/>
  <c r="U446" i="6"/>
  <c r="U856" i="6" s="1"/>
  <c r="U437" i="6"/>
  <c r="U847" i="6" s="1"/>
  <c r="Z915" i="6"/>
  <c r="Z917" i="6" s="1"/>
  <c r="Z923" i="6"/>
  <c r="Z925" i="6" s="1"/>
  <c r="Z515" i="6"/>
  <c r="Y923" i="6"/>
  <c r="Y925" i="6" s="1"/>
  <c r="Y515" i="6"/>
  <c r="Y916" i="6"/>
  <c r="Y918" i="6" s="1"/>
  <c r="Y508" i="6"/>
  <c r="Z916" i="6"/>
  <c r="Z918" i="6" s="1"/>
  <c r="Z508" i="6"/>
  <c r="T811" i="6"/>
  <c r="P585" i="6"/>
  <c r="Q612" i="6"/>
  <c r="R660" i="6"/>
  <c r="R662" i="6" s="1"/>
  <c r="Q583" i="6"/>
  <c r="Q623" i="6" s="1"/>
  <c r="R734" i="6"/>
  <c r="R736" i="6" s="1"/>
  <c r="Q609" i="6"/>
  <c r="R597" i="6"/>
  <c r="R599" i="6" s="1"/>
  <c r="S571" i="6"/>
  <c r="S909" i="6"/>
  <c r="S911" i="6" s="1"/>
  <c r="T500" i="6"/>
  <c r="T908" i="6"/>
  <c r="T910" i="6" s="1"/>
  <c r="U398" i="6"/>
  <c r="U808" i="6" s="1"/>
  <c r="U397" i="6"/>
  <c r="U807" i="6" s="1"/>
  <c r="S738" i="6"/>
  <c r="S740" i="6" s="1"/>
  <c r="S664" i="6"/>
  <c r="S668" i="6"/>
  <c r="S670" i="6" s="1"/>
  <c r="S686" i="6" s="1"/>
  <c r="S660" i="6"/>
  <c r="S721" i="6"/>
  <c r="S723" i="6" s="1"/>
  <c r="R579" i="6"/>
  <c r="R581" i="6" s="1"/>
  <c r="R647" i="6"/>
  <c r="R649" i="6" s="1"/>
  <c r="Q645" i="6"/>
  <c r="Q680" i="6" s="1"/>
  <c r="R643" i="6"/>
  <c r="R645" i="6" s="1"/>
  <c r="R575" i="6"/>
  <c r="R577" i="6" s="1"/>
  <c r="R717" i="6"/>
  <c r="R719" i="6" s="1"/>
  <c r="T878" i="6"/>
  <c r="T864" i="6"/>
  <c r="T825" i="6"/>
  <c r="T803" i="6"/>
  <c r="U401" i="6"/>
  <c r="U454" i="6"/>
  <c r="U484" i="6"/>
  <c r="U894" i="6" s="1"/>
  <c r="U431" i="6"/>
  <c r="U841" i="6" s="1"/>
  <c r="O683" i="6"/>
  <c r="T481" i="6"/>
  <c r="T669" i="6" s="1"/>
  <c r="U415" i="6"/>
  <c r="T428" i="6"/>
  <c r="U480" i="6"/>
  <c r="R602" i="6"/>
  <c r="U424" i="6"/>
  <c r="U834" i="6" s="1"/>
  <c r="U422" i="6"/>
  <c r="U832" i="6" s="1"/>
  <c r="U420" i="6"/>
  <c r="U830" i="6" s="1"/>
  <c r="U477" i="6"/>
  <c r="U887" i="6" s="1"/>
  <c r="U475" i="6"/>
  <c r="U885" i="6" s="1"/>
  <c r="U473" i="6"/>
  <c r="U883" i="6" s="1"/>
  <c r="U425" i="6"/>
  <c r="U835" i="6" s="1"/>
  <c r="U423" i="6"/>
  <c r="U833" i="6" s="1"/>
  <c r="U421" i="6"/>
  <c r="U831" i="6" s="1"/>
  <c r="U419" i="6"/>
  <c r="U829" i="6" s="1"/>
  <c r="U478" i="6"/>
  <c r="U888" i="6" s="1"/>
  <c r="U476" i="6"/>
  <c r="U886" i="6" s="1"/>
  <c r="U474" i="6"/>
  <c r="U884" i="6" s="1"/>
  <c r="U472" i="6"/>
  <c r="U882" i="6" s="1"/>
  <c r="U426" i="6"/>
  <c r="U836" i="6" s="1"/>
  <c r="S657" i="6"/>
  <c r="V372" i="6"/>
  <c r="U427" i="6"/>
  <c r="U837" i="6" s="1"/>
  <c r="U468" i="6"/>
  <c r="U393" i="6"/>
  <c r="S648" i="6"/>
  <c r="V497" i="6"/>
  <c r="V907" i="6" s="1"/>
  <c r="S644" i="6"/>
  <c r="U389" i="6"/>
  <c r="U799" i="6" s="1"/>
  <c r="U390" i="6"/>
  <c r="U800" i="6" s="1"/>
  <c r="U409" i="6"/>
  <c r="U819" i="6" s="1"/>
  <c r="U407" i="6"/>
  <c r="U817" i="6" s="1"/>
  <c r="U405" i="6"/>
  <c r="U815" i="6" s="1"/>
  <c r="U410" i="6"/>
  <c r="U820" i="6" s="1"/>
  <c r="U406" i="6"/>
  <c r="U816" i="6" s="1"/>
  <c r="U451" i="6"/>
  <c r="U861" i="6" s="1"/>
  <c r="U458" i="6"/>
  <c r="U868" i="6" s="1"/>
  <c r="U443" i="6"/>
  <c r="U853" i="6" s="1"/>
  <c r="U442" i="6"/>
  <c r="U852" i="6" s="1"/>
  <c r="U462" i="6"/>
  <c r="U872" i="6" s="1"/>
  <c r="U463" i="6"/>
  <c r="U873" i="6" s="1"/>
  <c r="U460" i="6"/>
  <c r="U870" i="6" s="1"/>
  <c r="U459" i="6"/>
  <c r="U869" i="6" s="1"/>
  <c r="U450" i="6"/>
  <c r="U860" i="6" s="1"/>
  <c r="Q703" i="6"/>
  <c r="R595" i="6"/>
  <c r="R673" i="6"/>
  <c r="R584" i="6"/>
  <c r="R627" i="6" s="1"/>
  <c r="T438" i="6"/>
  <c r="T722" i="6" s="1"/>
  <c r="R726" i="6"/>
  <c r="R769" i="6" s="1"/>
  <c r="R770" i="6" s="1"/>
  <c r="S594" i="6"/>
  <c r="S590" i="6"/>
  <c r="S661" i="6"/>
  <c r="T416" i="6"/>
  <c r="T580" i="6" s="1"/>
  <c r="T402" i="6"/>
  <c r="T644" i="6" s="1"/>
  <c r="S576" i="6"/>
  <c r="T455" i="6"/>
  <c r="T735" i="6" s="1"/>
  <c r="T447" i="6"/>
  <c r="T657" i="6" s="1"/>
  <c r="V365" i="6"/>
  <c r="Q573" i="6"/>
  <c r="R713" i="6"/>
  <c r="Q628" i="6"/>
  <c r="Q725" i="6"/>
  <c r="Q715" i="6"/>
  <c r="R571" i="6"/>
  <c r="S665" i="6"/>
  <c r="T469" i="6"/>
  <c r="T598" i="6" s="1"/>
  <c r="S743" i="6"/>
  <c r="S640" i="6"/>
  <c r="S714" i="6"/>
  <c r="S726" i="6" s="1"/>
  <c r="S769" i="6" s="1"/>
  <c r="T491" i="6"/>
  <c r="R753" i="6"/>
  <c r="O653" i="6"/>
  <c r="O698" i="6"/>
  <c r="Q666" i="6"/>
  <c r="Q683" i="6" s="1"/>
  <c r="R641" i="6"/>
  <c r="R702" i="6"/>
  <c r="P649" i="6"/>
  <c r="P698" i="6"/>
  <c r="S572" i="6"/>
  <c r="Q653" i="6"/>
  <c r="T499" i="6"/>
  <c r="T501" i="6" s="1"/>
  <c r="W360" i="6"/>
  <c r="W497" i="6" s="1"/>
  <c r="W907" i="6" s="1"/>
  <c r="U498" i="6"/>
  <c r="T394" i="6"/>
  <c r="U896" i="6" l="1"/>
  <c r="U897" i="6"/>
  <c r="V486" i="6"/>
  <c r="V487" i="6"/>
  <c r="V437" i="6"/>
  <c r="V847" i="6" s="1"/>
  <c r="V490" i="6"/>
  <c r="V435" i="6"/>
  <c r="V845" i="6" s="1"/>
  <c r="V433" i="6"/>
  <c r="V843" i="6" s="1"/>
  <c r="V434" i="6"/>
  <c r="V844" i="6" s="1"/>
  <c r="U811" i="6"/>
  <c r="S597" i="6"/>
  <c r="S599" i="6" s="1"/>
  <c r="S734" i="6"/>
  <c r="S736" i="6" s="1"/>
  <c r="S593" i="6"/>
  <c r="S595" i="6" s="1"/>
  <c r="R750" i="6"/>
  <c r="R583" i="6"/>
  <c r="R623" i="6" s="1"/>
  <c r="Q585" i="6"/>
  <c r="R612" i="6"/>
  <c r="U500" i="6"/>
  <c r="U908" i="6"/>
  <c r="U910" i="6" s="1"/>
  <c r="T639" i="6"/>
  <c r="T909" i="6"/>
  <c r="T911" i="6" s="1"/>
  <c r="V398" i="6"/>
  <c r="V808" i="6" s="1"/>
  <c r="V397" i="6"/>
  <c r="V807" i="6" s="1"/>
  <c r="R680" i="6"/>
  <c r="S662" i="6"/>
  <c r="R651" i="6"/>
  <c r="R698" i="6" s="1"/>
  <c r="T738" i="6"/>
  <c r="T668" i="6"/>
  <c r="T670" i="6" s="1"/>
  <c r="T686" i="6" s="1"/>
  <c r="T664" i="6"/>
  <c r="T734" i="6"/>
  <c r="T736" i="6" s="1"/>
  <c r="R725" i="6"/>
  <c r="R765" i="6" s="1"/>
  <c r="T721" i="6"/>
  <c r="T723" i="6" s="1"/>
  <c r="S579" i="6"/>
  <c r="S581" i="6" s="1"/>
  <c r="S647" i="6"/>
  <c r="S649" i="6" s="1"/>
  <c r="R609" i="6"/>
  <c r="T575" i="6"/>
  <c r="S717" i="6"/>
  <c r="S719" i="6" s="1"/>
  <c r="S575" i="6"/>
  <c r="S577" i="6" s="1"/>
  <c r="S643" i="6"/>
  <c r="S645" i="6" s="1"/>
  <c r="U890" i="6"/>
  <c r="U878" i="6"/>
  <c r="U864" i="6"/>
  <c r="U825" i="6"/>
  <c r="U803" i="6"/>
  <c r="V401" i="6"/>
  <c r="V454" i="6"/>
  <c r="V484" i="6"/>
  <c r="V894" i="6" s="1"/>
  <c r="V431" i="6"/>
  <c r="V841" i="6" s="1"/>
  <c r="P683" i="6"/>
  <c r="U428" i="6"/>
  <c r="V415" i="6"/>
  <c r="V468" i="6"/>
  <c r="V446" i="6"/>
  <c r="U481" i="6"/>
  <c r="U669" i="6" s="1"/>
  <c r="R628" i="6"/>
  <c r="V477" i="6"/>
  <c r="V887" i="6" s="1"/>
  <c r="V475" i="6"/>
  <c r="V885" i="6" s="1"/>
  <c r="V473" i="6"/>
  <c r="V883" i="6" s="1"/>
  <c r="V425" i="6"/>
  <c r="V835" i="6" s="1"/>
  <c r="V423" i="6"/>
  <c r="V833" i="6" s="1"/>
  <c r="V421" i="6"/>
  <c r="V831" i="6" s="1"/>
  <c r="V419" i="6"/>
  <c r="V829" i="6" s="1"/>
  <c r="V424" i="6"/>
  <c r="V834" i="6" s="1"/>
  <c r="V422" i="6"/>
  <c r="V832" i="6" s="1"/>
  <c r="V420" i="6"/>
  <c r="V830" i="6" s="1"/>
  <c r="V478" i="6"/>
  <c r="V888" i="6" s="1"/>
  <c r="V476" i="6"/>
  <c r="V886" i="6" s="1"/>
  <c r="V474" i="6"/>
  <c r="V884" i="6" s="1"/>
  <c r="V472" i="6"/>
  <c r="V882" i="6" s="1"/>
  <c r="V426" i="6"/>
  <c r="V836" i="6" s="1"/>
  <c r="S673" i="6"/>
  <c r="R715" i="6"/>
  <c r="W372" i="6"/>
  <c r="W490" i="6" s="1"/>
  <c r="V427" i="6"/>
  <c r="V837" i="6" s="1"/>
  <c r="V480" i="6"/>
  <c r="V890" i="6" s="1"/>
  <c r="V393" i="6"/>
  <c r="S652" i="6"/>
  <c r="S702" i="6" s="1"/>
  <c r="U447" i="6"/>
  <c r="U657" i="6" s="1"/>
  <c r="T718" i="6"/>
  <c r="V390" i="6"/>
  <c r="V800" i="6" s="1"/>
  <c r="V389" i="6"/>
  <c r="V799" i="6" s="1"/>
  <c r="V409" i="6"/>
  <c r="V819" i="6" s="1"/>
  <c r="V407" i="6"/>
  <c r="V817" i="6" s="1"/>
  <c r="V405" i="6"/>
  <c r="V815" i="6" s="1"/>
  <c r="V410" i="6"/>
  <c r="V820" i="6" s="1"/>
  <c r="V406" i="6"/>
  <c r="V816" i="6" s="1"/>
  <c r="V443" i="6"/>
  <c r="V853" i="6" s="1"/>
  <c r="V462" i="6"/>
  <c r="V872" i="6" s="1"/>
  <c r="V451" i="6"/>
  <c r="V861" i="6" s="1"/>
  <c r="V460" i="6"/>
  <c r="V870" i="6" s="1"/>
  <c r="V450" i="6"/>
  <c r="V860" i="6" s="1"/>
  <c r="V442" i="6"/>
  <c r="V852" i="6" s="1"/>
  <c r="V463" i="6"/>
  <c r="V873" i="6" s="1"/>
  <c r="V459" i="6"/>
  <c r="V869" i="6" s="1"/>
  <c r="V458" i="6"/>
  <c r="V868" i="6" s="1"/>
  <c r="R703" i="6"/>
  <c r="U455" i="6"/>
  <c r="U735" i="6" s="1"/>
  <c r="S584" i="6"/>
  <c r="S627" i="6" s="1"/>
  <c r="S602" i="6"/>
  <c r="T648" i="6"/>
  <c r="T661" i="6"/>
  <c r="T590" i="6"/>
  <c r="T576" i="6"/>
  <c r="T731" i="6"/>
  <c r="U402" i="6"/>
  <c r="U718" i="6" s="1"/>
  <c r="U438" i="6"/>
  <c r="U722" i="6" s="1"/>
  <c r="T594" i="6"/>
  <c r="U416" i="6"/>
  <c r="U580" i="6" s="1"/>
  <c r="W365" i="6"/>
  <c r="R573" i="6"/>
  <c r="S639" i="6"/>
  <c r="Q727" i="6"/>
  <c r="Q765" i="6"/>
  <c r="S713" i="6"/>
  <c r="S715" i="6" s="1"/>
  <c r="S770" i="6"/>
  <c r="U491" i="6"/>
  <c r="U739" i="6" s="1"/>
  <c r="T665" i="6"/>
  <c r="U469" i="6"/>
  <c r="U598" i="6" s="1"/>
  <c r="S573" i="6"/>
  <c r="T640" i="6"/>
  <c r="T714" i="6"/>
  <c r="T739" i="6"/>
  <c r="S753" i="6"/>
  <c r="P653" i="6"/>
  <c r="T572" i="6"/>
  <c r="V498" i="6"/>
  <c r="U499" i="6"/>
  <c r="U501" i="6" s="1"/>
  <c r="X360" i="6"/>
  <c r="X497" i="6" s="1"/>
  <c r="X907" i="6" s="1"/>
  <c r="U394" i="6"/>
  <c r="V896" i="6" l="1"/>
  <c r="V900" i="6"/>
  <c r="W900" i="6"/>
  <c r="V897" i="6"/>
  <c r="W486" i="6"/>
  <c r="W487" i="6"/>
  <c r="W433" i="6"/>
  <c r="W843" i="6" s="1"/>
  <c r="W435" i="6"/>
  <c r="W845" i="6" s="1"/>
  <c r="W434" i="6"/>
  <c r="W844" i="6" s="1"/>
  <c r="W446" i="6"/>
  <c r="W856" i="6" s="1"/>
  <c r="W437" i="6"/>
  <c r="W847" i="6" s="1"/>
  <c r="V811" i="6"/>
  <c r="S612" i="6"/>
  <c r="S750" i="6"/>
  <c r="S609" i="6"/>
  <c r="T597" i="6"/>
  <c r="T599" i="6" s="1"/>
  <c r="T577" i="6"/>
  <c r="R727" i="6"/>
  <c r="R585" i="6"/>
  <c r="T660" i="6"/>
  <c r="T662" i="6" s="1"/>
  <c r="W397" i="6"/>
  <c r="W807" i="6" s="1"/>
  <c r="W398" i="6"/>
  <c r="W808" i="6" s="1"/>
  <c r="V500" i="6"/>
  <c r="V908" i="6"/>
  <c r="V910" i="6" s="1"/>
  <c r="U571" i="6"/>
  <c r="U909" i="6"/>
  <c r="U911" i="6" s="1"/>
  <c r="S583" i="6"/>
  <c r="S623" i="6" s="1"/>
  <c r="U717" i="6"/>
  <c r="U719" i="6" s="1"/>
  <c r="U575" i="6"/>
  <c r="U643" i="6"/>
  <c r="R653" i="6"/>
  <c r="S680" i="6"/>
  <c r="U738" i="6"/>
  <c r="U740" i="6" s="1"/>
  <c r="U597" i="6"/>
  <c r="U599" i="6" s="1"/>
  <c r="U668" i="6"/>
  <c r="U670" i="6" s="1"/>
  <c r="U686" i="6" s="1"/>
  <c r="T593" i="6"/>
  <c r="T595" i="6" s="1"/>
  <c r="U593" i="6"/>
  <c r="U721" i="6"/>
  <c r="U723" i="6" s="1"/>
  <c r="T579" i="6"/>
  <c r="T581" i="6" s="1"/>
  <c r="T647" i="6"/>
  <c r="T717" i="6"/>
  <c r="T719" i="6" s="1"/>
  <c r="T750" i="6" s="1"/>
  <c r="T643" i="6"/>
  <c r="T645" i="6" s="1"/>
  <c r="V878" i="6"/>
  <c r="V864" i="6"/>
  <c r="V856" i="6"/>
  <c r="V825" i="6"/>
  <c r="V803" i="6"/>
  <c r="W401" i="6"/>
  <c r="W454" i="6"/>
  <c r="W484" i="6"/>
  <c r="W894" i="6" s="1"/>
  <c r="W431" i="6"/>
  <c r="W841" i="6" s="1"/>
  <c r="V455" i="6"/>
  <c r="V735" i="6" s="1"/>
  <c r="V481" i="6"/>
  <c r="V669" i="6" s="1"/>
  <c r="V428" i="6"/>
  <c r="W415" i="6"/>
  <c r="W480" i="6"/>
  <c r="W393" i="6"/>
  <c r="W424" i="6"/>
  <c r="W834" i="6" s="1"/>
  <c r="W422" i="6"/>
  <c r="W832" i="6" s="1"/>
  <c r="W420" i="6"/>
  <c r="W830" i="6" s="1"/>
  <c r="W477" i="6"/>
  <c r="W887" i="6" s="1"/>
  <c r="W475" i="6"/>
  <c r="W885" i="6" s="1"/>
  <c r="W473" i="6"/>
  <c r="W883" i="6" s="1"/>
  <c r="W425" i="6"/>
  <c r="W835" i="6" s="1"/>
  <c r="W423" i="6"/>
  <c r="W833" i="6" s="1"/>
  <c r="W421" i="6"/>
  <c r="W831" i="6" s="1"/>
  <c r="W419" i="6"/>
  <c r="W829" i="6" s="1"/>
  <c r="W478" i="6"/>
  <c r="W888" i="6" s="1"/>
  <c r="W476" i="6"/>
  <c r="W886" i="6" s="1"/>
  <c r="W474" i="6"/>
  <c r="W884" i="6" s="1"/>
  <c r="W472" i="6"/>
  <c r="W882" i="6" s="1"/>
  <c r="W426" i="6"/>
  <c r="W836" i="6" s="1"/>
  <c r="V447" i="6"/>
  <c r="V657" i="6" s="1"/>
  <c r="S703" i="6"/>
  <c r="X372" i="6"/>
  <c r="W427" i="6"/>
  <c r="W837" i="6" s="1"/>
  <c r="W468" i="6"/>
  <c r="U731" i="6"/>
  <c r="U743" i="6" s="1"/>
  <c r="U590" i="6"/>
  <c r="T726" i="6"/>
  <c r="T769" i="6" s="1"/>
  <c r="S651" i="6"/>
  <c r="S698" i="6" s="1"/>
  <c r="T652" i="6"/>
  <c r="T702" i="6" s="1"/>
  <c r="W390" i="6"/>
  <c r="W800" i="6" s="1"/>
  <c r="W389" i="6"/>
  <c r="W799" i="6" s="1"/>
  <c r="W409" i="6"/>
  <c r="W819" i="6" s="1"/>
  <c r="W407" i="6"/>
  <c r="W817" i="6" s="1"/>
  <c r="W405" i="6"/>
  <c r="W815" i="6" s="1"/>
  <c r="W410" i="6"/>
  <c r="W820" i="6" s="1"/>
  <c r="W406" i="6"/>
  <c r="W816" i="6" s="1"/>
  <c r="W443" i="6"/>
  <c r="W853" i="6" s="1"/>
  <c r="W442" i="6"/>
  <c r="W852" i="6" s="1"/>
  <c r="W462" i="6"/>
  <c r="W872" i="6" s="1"/>
  <c r="W463" i="6"/>
  <c r="W873" i="6" s="1"/>
  <c r="W459" i="6"/>
  <c r="W869" i="6" s="1"/>
  <c r="W458" i="6"/>
  <c r="W868" i="6" s="1"/>
  <c r="W450" i="6"/>
  <c r="W860" i="6" s="1"/>
  <c r="W451" i="6"/>
  <c r="W861" i="6" s="1"/>
  <c r="W460" i="6"/>
  <c r="W870" i="6" s="1"/>
  <c r="U594" i="6"/>
  <c r="U576" i="6"/>
  <c r="U661" i="6"/>
  <c r="U644" i="6"/>
  <c r="V416" i="6"/>
  <c r="V648" i="6" s="1"/>
  <c r="S628" i="6"/>
  <c r="U648" i="6"/>
  <c r="T743" i="6"/>
  <c r="T602" i="6"/>
  <c r="T673" i="6"/>
  <c r="T584" i="6"/>
  <c r="T627" i="6" s="1"/>
  <c r="V402" i="6"/>
  <c r="V644" i="6" s="1"/>
  <c r="V438" i="6"/>
  <c r="V722" i="6" s="1"/>
  <c r="X365" i="6"/>
  <c r="S641" i="6"/>
  <c r="U665" i="6"/>
  <c r="S725" i="6"/>
  <c r="S727" i="6" s="1"/>
  <c r="T571" i="6"/>
  <c r="T713" i="6"/>
  <c r="V469" i="6"/>
  <c r="V665" i="6" s="1"/>
  <c r="T740" i="6"/>
  <c r="T753" i="6" s="1"/>
  <c r="U640" i="6"/>
  <c r="U714" i="6"/>
  <c r="U726" i="6" s="1"/>
  <c r="U769" i="6" s="1"/>
  <c r="V491" i="6"/>
  <c r="R666" i="6"/>
  <c r="R683" i="6" s="1"/>
  <c r="T641" i="6"/>
  <c r="U572" i="6"/>
  <c r="W498" i="6"/>
  <c r="Y360" i="6"/>
  <c r="Y497" i="6" s="1"/>
  <c r="Y907" i="6" s="1"/>
  <c r="V499" i="6"/>
  <c r="V501" i="6" s="1"/>
  <c r="V394" i="6"/>
  <c r="W896" i="6" l="1"/>
  <c r="W897" i="6"/>
  <c r="X486" i="6"/>
  <c r="X487" i="6"/>
  <c r="X437" i="6"/>
  <c r="X847" i="6" s="1"/>
  <c r="X490" i="6"/>
  <c r="X433" i="6"/>
  <c r="X843" i="6" s="1"/>
  <c r="X435" i="6"/>
  <c r="X845" i="6" s="1"/>
  <c r="X434" i="6"/>
  <c r="X844" i="6" s="1"/>
  <c r="W811" i="6"/>
  <c r="T612" i="6"/>
  <c r="U734" i="6"/>
  <c r="U736" i="6" s="1"/>
  <c r="U750" i="6" s="1"/>
  <c r="U645" i="6"/>
  <c r="T725" i="6"/>
  <c r="T765" i="6" s="1"/>
  <c r="S585" i="6"/>
  <c r="U577" i="6"/>
  <c r="T609" i="6"/>
  <c r="T680" i="6"/>
  <c r="V661" i="6"/>
  <c r="V673" i="6" s="1"/>
  <c r="U660" i="6"/>
  <c r="U662" i="6" s="1"/>
  <c r="V571" i="6"/>
  <c r="V909" i="6"/>
  <c r="V911" i="6" s="1"/>
  <c r="W500" i="6"/>
  <c r="W908" i="6"/>
  <c r="W910" i="6" s="1"/>
  <c r="X397" i="6"/>
  <c r="X807" i="6" s="1"/>
  <c r="X398" i="6"/>
  <c r="X808" i="6" s="1"/>
  <c r="T583" i="6"/>
  <c r="T585" i="6" s="1"/>
  <c r="T651" i="6"/>
  <c r="T698" i="6" s="1"/>
  <c r="U595" i="6"/>
  <c r="T649" i="6"/>
  <c r="V738" i="6"/>
  <c r="U753" i="6"/>
  <c r="U664" i="6"/>
  <c r="V668" i="6"/>
  <c r="V670" i="6" s="1"/>
  <c r="V686" i="6" s="1"/>
  <c r="V597" i="6"/>
  <c r="V593" i="6"/>
  <c r="W721" i="6"/>
  <c r="V721" i="6"/>
  <c r="V723" i="6" s="1"/>
  <c r="V579" i="6"/>
  <c r="U647" i="6"/>
  <c r="U649" i="6" s="1"/>
  <c r="U579" i="6"/>
  <c r="U581" i="6" s="1"/>
  <c r="U612" i="6" s="1"/>
  <c r="W890" i="6"/>
  <c r="W878" i="6"/>
  <c r="W864" i="6"/>
  <c r="W825" i="6"/>
  <c r="W803" i="6"/>
  <c r="X401" i="6"/>
  <c r="X454" i="6"/>
  <c r="X484" i="6"/>
  <c r="X894" i="6" s="1"/>
  <c r="X431" i="6"/>
  <c r="X841" i="6" s="1"/>
  <c r="T628" i="6"/>
  <c r="V594" i="6"/>
  <c r="Y372" i="6"/>
  <c r="Y490" i="6" s="1"/>
  <c r="X446" i="6"/>
  <c r="V731" i="6"/>
  <c r="W428" i="6"/>
  <c r="X468" i="6"/>
  <c r="X393" i="6"/>
  <c r="X427" i="6"/>
  <c r="X837" i="6" s="1"/>
  <c r="X415" i="6"/>
  <c r="X480" i="6"/>
  <c r="W481" i="6"/>
  <c r="W669" i="6" s="1"/>
  <c r="T770" i="6"/>
  <c r="V590" i="6"/>
  <c r="X424" i="6"/>
  <c r="X834" i="6" s="1"/>
  <c r="X422" i="6"/>
  <c r="X832" i="6" s="1"/>
  <c r="X420" i="6"/>
  <c r="X830" i="6" s="1"/>
  <c r="X478" i="6"/>
  <c r="X888" i="6" s="1"/>
  <c r="X476" i="6"/>
  <c r="X886" i="6" s="1"/>
  <c r="X474" i="6"/>
  <c r="X884" i="6" s="1"/>
  <c r="X472" i="6"/>
  <c r="X882" i="6" s="1"/>
  <c r="X477" i="6"/>
  <c r="X887" i="6" s="1"/>
  <c r="X475" i="6"/>
  <c r="X885" i="6" s="1"/>
  <c r="X473" i="6"/>
  <c r="X883" i="6" s="1"/>
  <c r="X425" i="6"/>
  <c r="X835" i="6" s="1"/>
  <c r="X423" i="6"/>
  <c r="X833" i="6" s="1"/>
  <c r="X421" i="6"/>
  <c r="X831" i="6" s="1"/>
  <c r="X419" i="6"/>
  <c r="X829" i="6" s="1"/>
  <c r="X426" i="6"/>
  <c r="X836" i="6" s="1"/>
  <c r="U602" i="6"/>
  <c r="S653" i="6"/>
  <c r="U652" i="6"/>
  <c r="U702" i="6" s="1"/>
  <c r="X390" i="6"/>
  <c r="X800" i="6" s="1"/>
  <c r="X389" i="6"/>
  <c r="X799" i="6" s="1"/>
  <c r="X409" i="6"/>
  <c r="X819" i="6" s="1"/>
  <c r="X407" i="6"/>
  <c r="X817" i="6" s="1"/>
  <c r="X405" i="6"/>
  <c r="X815" i="6" s="1"/>
  <c r="X410" i="6"/>
  <c r="X820" i="6" s="1"/>
  <c r="X406" i="6"/>
  <c r="X816" i="6" s="1"/>
  <c r="X442" i="6"/>
  <c r="X852" i="6" s="1"/>
  <c r="X460" i="6"/>
  <c r="X870" i="6" s="1"/>
  <c r="X458" i="6"/>
  <c r="X868" i="6" s="1"/>
  <c r="X443" i="6"/>
  <c r="X853" i="6" s="1"/>
  <c r="X462" i="6"/>
  <c r="X872" i="6" s="1"/>
  <c r="X451" i="6"/>
  <c r="X861" i="6" s="1"/>
  <c r="X463" i="6"/>
  <c r="X873" i="6" s="1"/>
  <c r="X459" i="6"/>
  <c r="X869" i="6" s="1"/>
  <c r="X450" i="6"/>
  <c r="X860" i="6" s="1"/>
  <c r="W455" i="6"/>
  <c r="W735" i="6" s="1"/>
  <c r="U673" i="6"/>
  <c r="U584" i="6"/>
  <c r="U627" i="6" s="1"/>
  <c r="V580" i="6"/>
  <c r="W447" i="6"/>
  <c r="W657" i="6" s="1"/>
  <c r="T703" i="6"/>
  <c r="V718" i="6"/>
  <c r="W469" i="6"/>
  <c r="W598" i="6" s="1"/>
  <c r="V576" i="6"/>
  <c r="W491" i="6"/>
  <c r="W739" i="6" s="1"/>
  <c r="W416" i="6"/>
  <c r="W580" i="6" s="1"/>
  <c r="W402" i="6"/>
  <c r="W718" i="6" s="1"/>
  <c r="W438" i="6"/>
  <c r="W722" i="6" s="1"/>
  <c r="Y365" i="6"/>
  <c r="V598" i="6"/>
  <c r="S765" i="6"/>
  <c r="U639" i="6"/>
  <c r="U713" i="6"/>
  <c r="U725" i="6" s="1"/>
  <c r="U765" i="6" s="1"/>
  <c r="T715" i="6"/>
  <c r="T573" i="6"/>
  <c r="U770" i="6"/>
  <c r="V640" i="6"/>
  <c r="V652" i="6" s="1"/>
  <c r="V714" i="6"/>
  <c r="V739" i="6"/>
  <c r="U573" i="6"/>
  <c r="S666" i="6"/>
  <c r="S683" i="6" s="1"/>
  <c r="V572" i="6"/>
  <c r="X498" i="6"/>
  <c r="Z360" i="6"/>
  <c r="Z497" i="6" s="1"/>
  <c r="Z907" i="6" s="1"/>
  <c r="W499" i="6"/>
  <c r="W501" i="6" s="1"/>
  <c r="W394" i="6"/>
  <c r="X896" i="6" l="1"/>
  <c r="X900" i="6"/>
  <c r="Y900" i="6"/>
  <c r="X897" i="6"/>
  <c r="Y486" i="6"/>
  <c r="Y487" i="6"/>
  <c r="Y435" i="6"/>
  <c r="Y845" i="6" s="1"/>
  <c r="Y433" i="6"/>
  <c r="Y843" i="6" s="1"/>
  <c r="Y434" i="6"/>
  <c r="Y844" i="6" s="1"/>
  <c r="Y427" i="6"/>
  <c r="Y837" i="6" s="1"/>
  <c r="Y437" i="6"/>
  <c r="Y847" i="6" s="1"/>
  <c r="V664" i="6"/>
  <c r="X811" i="6"/>
  <c r="U680" i="6"/>
  <c r="V740" i="6"/>
  <c r="V753" i="6" s="1"/>
  <c r="T727" i="6"/>
  <c r="W723" i="6"/>
  <c r="U609" i="6"/>
  <c r="T653" i="6"/>
  <c r="V595" i="6"/>
  <c r="V599" i="6"/>
  <c r="Y398" i="6"/>
  <c r="Y808" i="6" s="1"/>
  <c r="Y397" i="6"/>
  <c r="Y807" i="6" s="1"/>
  <c r="W571" i="6"/>
  <c r="W909" i="6"/>
  <c r="W911" i="6" s="1"/>
  <c r="X500" i="6"/>
  <c r="X908" i="6"/>
  <c r="X910" i="6" s="1"/>
  <c r="V734" i="6"/>
  <c r="V736" i="6" s="1"/>
  <c r="V581" i="6"/>
  <c r="V660" i="6"/>
  <c r="V662" i="6" s="1"/>
  <c r="T623" i="6"/>
  <c r="V647" i="6"/>
  <c r="V649" i="6" s="1"/>
  <c r="W738" i="6"/>
  <c r="W740" i="6" s="1"/>
  <c r="W597" i="6"/>
  <c r="W599" i="6" s="1"/>
  <c r="W668" i="6"/>
  <c r="W670" i="6" s="1"/>
  <c r="W686" i="6" s="1"/>
  <c r="W593" i="6"/>
  <c r="W579" i="6"/>
  <c r="W581" i="6" s="1"/>
  <c r="U583" i="6"/>
  <c r="U623" i="6" s="1"/>
  <c r="V643" i="6"/>
  <c r="V645" i="6" s="1"/>
  <c r="V717" i="6"/>
  <c r="V719" i="6" s="1"/>
  <c r="V575" i="6"/>
  <c r="V577" i="6" s="1"/>
  <c r="X890" i="6"/>
  <c r="X878" i="6"/>
  <c r="X864" i="6"/>
  <c r="X856" i="6"/>
  <c r="X825" i="6"/>
  <c r="X803" i="6"/>
  <c r="Y401" i="6"/>
  <c r="Y446" i="6"/>
  <c r="Y484" i="6"/>
  <c r="Y894" i="6" s="1"/>
  <c r="Y431" i="6"/>
  <c r="Y841" i="6" s="1"/>
  <c r="Z372" i="6"/>
  <c r="Y468" i="6"/>
  <c r="Y393" i="6"/>
  <c r="Y454" i="6"/>
  <c r="Y415" i="6"/>
  <c r="Y480" i="6"/>
  <c r="X481" i="6"/>
  <c r="X669" i="6" s="1"/>
  <c r="X428" i="6"/>
  <c r="Y424" i="6"/>
  <c r="Y834" i="6" s="1"/>
  <c r="Y422" i="6"/>
  <c r="Y832" i="6" s="1"/>
  <c r="Y420" i="6"/>
  <c r="Y830" i="6" s="1"/>
  <c r="Y477" i="6"/>
  <c r="Y887" i="6" s="1"/>
  <c r="Y475" i="6"/>
  <c r="Y885" i="6" s="1"/>
  <c r="Y473" i="6"/>
  <c r="Y883" i="6" s="1"/>
  <c r="Y425" i="6"/>
  <c r="Y835" i="6" s="1"/>
  <c r="Y423" i="6"/>
  <c r="Y833" i="6" s="1"/>
  <c r="Y421" i="6"/>
  <c r="Y831" i="6" s="1"/>
  <c r="Y419" i="6"/>
  <c r="Y829" i="6" s="1"/>
  <c r="Y478" i="6"/>
  <c r="Y888" i="6" s="1"/>
  <c r="Y476" i="6"/>
  <c r="Y886" i="6" s="1"/>
  <c r="Y474" i="6"/>
  <c r="Y884" i="6" s="1"/>
  <c r="Y472" i="6"/>
  <c r="Y882" i="6" s="1"/>
  <c r="Y426" i="6"/>
  <c r="U628" i="6"/>
  <c r="X438" i="6"/>
  <c r="X722" i="6" s="1"/>
  <c r="X455" i="6"/>
  <c r="X735" i="6" s="1"/>
  <c r="U641" i="6"/>
  <c r="U651" i="6"/>
  <c r="U698" i="6" s="1"/>
  <c r="U703" i="6"/>
  <c r="W661" i="6"/>
  <c r="W576" i="6"/>
  <c r="Y389" i="6"/>
  <c r="Y799" i="6" s="1"/>
  <c r="Y390" i="6"/>
  <c r="Y800" i="6" s="1"/>
  <c r="Y409" i="6"/>
  <c r="Y819" i="6" s="1"/>
  <c r="Y407" i="6"/>
  <c r="Y817" i="6" s="1"/>
  <c r="Y405" i="6"/>
  <c r="Y815" i="6" s="1"/>
  <c r="Y410" i="6"/>
  <c r="Y820" i="6" s="1"/>
  <c r="Y406" i="6"/>
  <c r="Y816" i="6" s="1"/>
  <c r="Y462" i="6"/>
  <c r="Y872" i="6" s="1"/>
  <c r="Y451" i="6"/>
  <c r="Y861" i="6" s="1"/>
  <c r="Y463" i="6"/>
  <c r="Y873" i="6" s="1"/>
  <c r="Y460" i="6"/>
  <c r="Y870" i="6" s="1"/>
  <c r="Y459" i="6"/>
  <c r="Y869" i="6" s="1"/>
  <c r="Y443" i="6"/>
  <c r="Y853" i="6" s="1"/>
  <c r="Y442" i="6"/>
  <c r="Y852" i="6" s="1"/>
  <c r="Y458" i="6"/>
  <c r="Y868" i="6" s="1"/>
  <c r="Y450" i="6"/>
  <c r="Y860" i="6" s="1"/>
  <c r="W594" i="6"/>
  <c r="W590" i="6"/>
  <c r="W731" i="6"/>
  <c r="W743" i="6" s="1"/>
  <c r="W648" i="6"/>
  <c r="X402" i="6"/>
  <c r="X644" i="6" s="1"/>
  <c r="W665" i="6"/>
  <c r="W644" i="6"/>
  <c r="V726" i="6"/>
  <c r="V769" i="6" s="1"/>
  <c r="V584" i="6"/>
  <c r="V627" i="6" s="1"/>
  <c r="X447" i="6"/>
  <c r="X657" i="6" s="1"/>
  <c r="X416" i="6"/>
  <c r="X648" i="6" s="1"/>
  <c r="Z365" i="6"/>
  <c r="V602" i="6"/>
  <c r="U727" i="6"/>
  <c r="V639" i="6"/>
  <c r="V713" i="6"/>
  <c r="U715" i="6"/>
  <c r="X491" i="6"/>
  <c r="X739" i="6" s="1"/>
  <c r="X469" i="6"/>
  <c r="X598" i="6" s="1"/>
  <c r="V743" i="6"/>
  <c r="W640" i="6"/>
  <c r="W714" i="6"/>
  <c r="W726" i="6" s="1"/>
  <c r="W769" i="6" s="1"/>
  <c r="V573" i="6"/>
  <c r="T666" i="6"/>
  <c r="T683" i="6" s="1"/>
  <c r="V702" i="6"/>
  <c r="V703" i="6" s="1"/>
  <c r="W572" i="6"/>
  <c r="Y498" i="6"/>
  <c r="Z498" i="6"/>
  <c r="X499" i="6"/>
  <c r="X501" i="6" s="1"/>
  <c r="X394" i="6"/>
  <c r="Y896" i="6" l="1"/>
  <c r="Y897" i="6"/>
  <c r="Z487" i="6"/>
  <c r="Z486" i="6"/>
  <c r="Z437" i="6"/>
  <c r="Z847" i="6" s="1"/>
  <c r="Z490" i="6"/>
  <c r="Z435" i="6"/>
  <c r="Z845" i="6" s="1"/>
  <c r="Z433" i="6"/>
  <c r="Z843" i="6" s="1"/>
  <c r="Z434" i="6"/>
  <c r="Z844" i="6" s="1"/>
  <c r="Y811" i="6"/>
  <c r="V612" i="6"/>
  <c r="W595" i="6"/>
  <c r="W647" i="6"/>
  <c r="W649" i="6" s="1"/>
  <c r="V609" i="6"/>
  <c r="V680" i="6"/>
  <c r="X717" i="6"/>
  <c r="X575" i="6"/>
  <c r="W660" i="6"/>
  <c r="W662" i="6" s="1"/>
  <c r="X643" i="6"/>
  <c r="X645" i="6" s="1"/>
  <c r="V750" i="6"/>
  <c r="X571" i="6"/>
  <c r="X909" i="6"/>
  <c r="X911" i="6" s="1"/>
  <c r="Y500" i="6"/>
  <c r="Y908" i="6"/>
  <c r="Y910" i="6" s="1"/>
  <c r="Z500" i="6"/>
  <c r="Z908" i="6"/>
  <c r="Z910" i="6" s="1"/>
  <c r="Z398" i="6"/>
  <c r="Z808" i="6" s="1"/>
  <c r="Z397" i="6"/>
  <c r="Z807" i="6" s="1"/>
  <c r="Y428" i="6"/>
  <c r="Y836" i="6"/>
  <c r="V725" i="6"/>
  <c r="V727" i="6" s="1"/>
  <c r="W734" i="6"/>
  <c r="W736" i="6" s="1"/>
  <c r="U585" i="6"/>
  <c r="X738" i="6"/>
  <c r="X740" i="6" s="1"/>
  <c r="W664" i="6"/>
  <c r="X664" i="6"/>
  <c r="X668" i="6"/>
  <c r="X670" i="6" s="1"/>
  <c r="X686" i="6" s="1"/>
  <c r="X593" i="6"/>
  <c r="X721" i="6"/>
  <c r="X723" i="6" s="1"/>
  <c r="X579" i="6"/>
  <c r="V583" i="6"/>
  <c r="V623" i="6" s="1"/>
  <c r="W575" i="6"/>
  <c r="W583" i="6" s="1"/>
  <c r="W623" i="6" s="1"/>
  <c r="W643" i="6"/>
  <c r="W645" i="6" s="1"/>
  <c r="W717" i="6"/>
  <c r="W719" i="6" s="1"/>
  <c r="Y890" i="6"/>
  <c r="Y878" i="6"/>
  <c r="Y864" i="6"/>
  <c r="Y856" i="6"/>
  <c r="Y825" i="6"/>
  <c r="Y803" i="6"/>
  <c r="Z401" i="6"/>
  <c r="Z446" i="6"/>
  <c r="Z484" i="6"/>
  <c r="Z894" i="6" s="1"/>
  <c r="Z431" i="6"/>
  <c r="Z841" i="6" s="1"/>
  <c r="V715" i="6"/>
  <c r="Z427" i="6"/>
  <c r="Z837" i="6" s="1"/>
  <c r="Z468" i="6"/>
  <c r="Z454" i="6"/>
  <c r="Z415" i="6"/>
  <c r="Z480" i="6"/>
  <c r="Z393" i="6"/>
  <c r="Y455" i="6"/>
  <c r="Y735" i="6" s="1"/>
  <c r="W612" i="6"/>
  <c r="Y481" i="6"/>
  <c r="Y669" i="6" s="1"/>
  <c r="Z477" i="6"/>
  <c r="Z887" i="6" s="1"/>
  <c r="Z475" i="6"/>
  <c r="Z885" i="6" s="1"/>
  <c r="Z473" i="6"/>
  <c r="Z883" i="6" s="1"/>
  <c r="Z425" i="6"/>
  <c r="Z835" i="6" s="1"/>
  <c r="Z423" i="6"/>
  <c r="Z833" i="6" s="1"/>
  <c r="Z421" i="6"/>
  <c r="Z831" i="6" s="1"/>
  <c r="Z419" i="6"/>
  <c r="Z829" i="6" s="1"/>
  <c r="Z424" i="6"/>
  <c r="Z834" i="6" s="1"/>
  <c r="Z422" i="6"/>
  <c r="Z832" i="6" s="1"/>
  <c r="Z420" i="6"/>
  <c r="Z830" i="6" s="1"/>
  <c r="Z478" i="6"/>
  <c r="Z888" i="6" s="1"/>
  <c r="Z476" i="6"/>
  <c r="Z886" i="6" s="1"/>
  <c r="Z474" i="6"/>
  <c r="Z884" i="6" s="1"/>
  <c r="Z472" i="6"/>
  <c r="Z882" i="6" s="1"/>
  <c r="Z426" i="6"/>
  <c r="Z836" i="6" s="1"/>
  <c r="Y416" i="6"/>
  <c r="Y580" i="6" s="1"/>
  <c r="X661" i="6"/>
  <c r="X594" i="6"/>
  <c r="W584" i="6"/>
  <c r="W627" i="6" s="1"/>
  <c r="Y447" i="6"/>
  <c r="Y657" i="6" s="1"/>
  <c r="V651" i="6"/>
  <c r="V698" i="6" s="1"/>
  <c r="W652" i="6"/>
  <c r="W702" i="6" s="1"/>
  <c r="X576" i="6"/>
  <c r="X718" i="6"/>
  <c r="W673" i="6"/>
  <c r="Z390" i="6"/>
  <c r="Z800" i="6" s="1"/>
  <c r="Z389" i="6"/>
  <c r="Z799" i="6" s="1"/>
  <c r="Z409" i="6"/>
  <c r="Z819" i="6" s="1"/>
  <c r="Z407" i="6"/>
  <c r="Z817" i="6" s="1"/>
  <c r="Z405" i="6"/>
  <c r="Z815" i="6" s="1"/>
  <c r="Z410" i="6"/>
  <c r="Z820" i="6" s="1"/>
  <c r="Z406" i="6"/>
  <c r="Z816" i="6" s="1"/>
  <c r="Z443" i="6"/>
  <c r="Z853" i="6" s="1"/>
  <c r="Z451" i="6"/>
  <c r="Z861" i="6" s="1"/>
  <c r="Z463" i="6"/>
  <c r="Z873" i="6" s="1"/>
  <c r="Z459" i="6"/>
  <c r="Z869" i="6" s="1"/>
  <c r="Z458" i="6"/>
  <c r="Z868" i="6" s="1"/>
  <c r="Z450" i="6"/>
  <c r="Z860" i="6" s="1"/>
  <c r="Z442" i="6"/>
  <c r="Z852" i="6" s="1"/>
  <c r="Z462" i="6"/>
  <c r="Z872" i="6" s="1"/>
  <c r="Z460" i="6"/>
  <c r="Z870" i="6" s="1"/>
  <c r="V770" i="6"/>
  <c r="W602" i="6"/>
  <c r="X580" i="6"/>
  <c r="X731" i="6"/>
  <c r="X590" i="6"/>
  <c r="Y402" i="6"/>
  <c r="Y718" i="6" s="1"/>
  <c r="Y438" i="6"/>
  <c r="Y722" i="6" s="1"/>
  <c r="V628" i="6"/>
  <c r="U653" i="6"/>
  <c r="V641" i="6"/>
  <c r="W639" i="6"/>
  <c r="W713" i="6"/>
  <c r="X665" i="6"/>
  <c r="W770" i="6"/>
  <c r="Y491" i="6"/>
  <c r="Y739" i="6" s="1"/>
  <c r="Y469" i="6"/>
  <c r="Y665" i="6" s="1"/>
  <c r="X640" i="6"/>
  <c r="X714" i="6"/>
  <c r="W753" i="6"/>
  <c r="W573" i="6"/>
  <c r="Y594" i="6"/>
  <c r="U666" i="6"/>
  <c r="U683" i="6" s="1"/>
  <c r="X572" i="6"/>
  <c r="Z499" i="6"/>
  <c r="Z501" i="6" s="1"/>
  <c r="Y499" i="6"/>
  <c r="Y501" i="6" s="1"/>
  <c r="Y394" i="6"/>
  <c r="Z896" i="6" l="1"/>
  <c r="Z900" i="6"/>
  <c r="Z897" i="6"/>
  <c r="Z438" i="6"/>
  <c r="Z722" i="6" s="1"/>
  <c r="Y909" i="6"/>
  <c r="Y911" i="6" s="1"/>
  <c r="Y571" i="6"/>
  <c r="Z909" i="6"/>
  <c r="Z911" i="6" s="1"/>
  <c r="X597" i="6"/>
  <c r="X599" i="6" s="1"/>
  <c r="V765" i="6"/>
  <c r="X577" i="6"/>
  <c r="W680" i="6"/>
  <c r="X719" i="6"/>
  <c r="X734" i="6"/>
  <c r="X736" i="6" s="1"/>
  <c r="W750" i="6"/>
  <c r="X581" i="6"/>
  <c r="X595" i="6"/>
  <c r="X660" i="6"/>
  <c r="X662" i="6" s="1"/>
  <c r="X680" i="6" s="1"/>
  <c r="Y738" i="6"/>
  <c r="Y740" i="6" s="1"/>
  <c r="Y597" i="6"/>
  <c r="Y668" i="6"/>
  <c r="Y670" i="6" s="1"/>
  <c r="Y686" i="6" s="1"/>
  <c r="Y721" i="6"/>
  <c r="Y723" i="6" s="1"/>
  <c r="X583" i="6"/>
  <c r="X623" i="6" s="1"/>
  <c r="V585" i="6"/>
  <c r="X647" i="6"/>
  <c r="X649" i="6" s="1"/>
  <c r="W577" i="6"/>
  <c r="W609" i="6" s="1"/>
  <c r="Z890" i="6"/>
  <c r="Z878" i="6"/>
  <c r="Z864" i="6"/>
  <c r="Z856" i="6"/>
  <c r="Z825" i="6"/>
  <c r="Z811" i="6"/>
  <c r="Z803" i="6"/>
  <c r="Y661" i="6"/>
  <c r="Z447" i="6"/>
  <c r="Z590" i="6" s="1"/>
  <c r="Z481" i="6"/>
  <c r="Z669" i="6" s="1"/>
  <c r="Z428" i="6"/>
  <c r="X673" i="6"/>
  <c r="Y648" i="6"/>
  <c r="Y731" i="6"/>
  <c r="Y743" i="6" s="1"/>
  <c r="W585" i="6"/>
  <c r="Y590" i="6"/>
  <c r="V653" i="6"/>
  <c r="W641" i="6"/>
  <c r="W651" i="6"/>
  <c r="W698" i="6" s="1"/>
  <c r="X652" i="6"/>
  <c r="X702" i="6" s="1"/>
  <c r="X584" i="6"/>
  <c r="X627" i="6" s="1"/>
  <c r="W703" i="6"/>
  <c r="X726" i="6"/>
  <c r="X769" i="6" s="1"/>
  <c r="W628" i="6"/>
  <c r="Y644" i="6"/>
  <c r="X743" i="6"/>
  <c r="Z455" i="6"/>
  <c r="Z735" i="6" s="1"/>
  <c r="Z416" i="6"/>
  <c r="Z580" i="6" s="1"/>
  <c r="Z394" i="6"/>
  <c r="Z714" i="6" s="1"/>
  <c r="Y576" i="6"/>
  <c r="X602" i="6"/>
  <c r="Z402" i="6"/>
  <c r="Y598" i="6"/>
  <c r="X639" i="6"/>
  <c r="X713" i="6"/>
  <c r="X715" i="6" s="1"/>
  <c r="W725" i="6"/>
  <c r="W715" i="6"/>
  <c r="Y640" i="6"/>
  <c r="Y714" i="6"/>
  <c r="Y726" i="6" s="1"/>
  <c r="Y769" i="6" s="1"/>
  <c r="X573" i="6"/>
  <c r="X753" i="6"/>
  <c r="V666" i="6"/>
  <c r="V683" i="6" s="1"/>
  <c r="Y572" i="6"/>
  <c r="Z469" i="6"/>
  <c r="Z491" i="6"/>
  <c r="X612" i="6" l="1"/>
  <c r="X609" i="6"/>
  <c r="X750" i="6"/>
  <c r="Z738" i="6"/>
  <c r="Y599" i="6"/>
  <c r="Y664" i="6"/>
  <c r="Z668" i="6"/>
  <c r="Z670" i="6" s="1"/>
  <c r="Z686" i="6" s="1"/>
  <c r="F687" i="6" s="1"/>
  <c r="Z593" i="6"/>
  <c r="Y593" i="6"/>
  <c r="Y595" i="6" s="1"/>
  <c r="Y734" i="6"/>
  <c r="Y736" i="6" s="1"/>
  <c r="Y660" i="6"/>
  <c r="Y662" i="6" s="1"/>
  <c r="Z721" i="6"/>
  <c r="Z723" i="6" s="1"/>
  <c r="Y647" i="6"/>
  <c r="Y649" i="6" s="1"/>
  <c r="Y579" i="6"/>
  <c r="Y581" i="6" s="1"/>
  <c r="Z575" i="6"/>
  <c r="Y717" i="6"/>
  <c r="Y719" i="6" s="1"/>
  <c r="Y575" i="6"/>
  <c r="Y577" i="6" s="1"/>
  <c r="Y643" i="6"/>
  <c r="Y645" i="6" s="1"/>
  <c r="Z639" i="6"/>
  <c r="Y673" i="6"/>
  <c r="Z657" i="6"/>
  <c r="Z731" i="6"/>
  <c r="Z594" i="6"/>
  <c r="Z661" i="6"/>
  <c r="X703" i="6"/>
  <c r="Z640" i="6"/>
  <c r="X585" i="6"/>
  <c r="X770" i="6"/>
  <c r="X651" i="6"/>
  <c r="X698" i="6" s="1"/>
  <c r="Y652" i="6"/>
  <c r="Y702" i="6" s="1"/>
  <c r="Z572" i="6"/>
  <c r="Z648" i="6"/>
  <c r="Y584" i="6"/>
  <c r="Y627" i="6" s="1"/>
  <c r="X628" i="6"/>
  <c r="X641" i="6"/>
  <c r="Z644" i="6"/>
  <c r="Z718" i="6"/>
  <c r="Z576" i="6"/>
  <c r="W653" i="6"/>
  <c r="Y602" i="6"/>
  <c r="X725" i="6"/>
  <c r="X765" i="6" s="1"/>
  <c r="Y639" i="6"/>
  <c r="Y713" i="6"/>
  <c r="Y715" i="6" s="1"/>
  <c r="W765" i="6"/>
  <c r="W727" i="6"/>
  <c r="Y770" i="6"/>
  <c r="Z739" i="6"/>
  <c r="Y573" i="6"/>
  <c r="Y753" i="6"/>
  <c r="Z598" i="6"/>
  <c r="Z665" i="6"/>
  <c r="X666" i="6"/>
  <c r="X683" i="6" s="1"/>
  <c r="W666" i="6"/>
  <c r="W683" i="6" s="1"/>
  <c r="Y750" i="6" l="1"/>
  <c r="Y703" i="6"/>
  <c r="Z740" i="6"/>
  <c r="Z753" i="6" s="1"/>
  <c r="F754" i="6" s="1"/>
  <c r="Y612" i="6"/>
  <c r="Z602" i="6"/>
  <c r="Z595" i="6"/>
  <c r="Y609" i="6"/>
  <c r="Z597" i="6"/>
  <c r="Z599" i="6" s="1"/>
  <c r="Z664" i="6"/>
  <c r="Y680" i="6"/>
  <c r="Z734" i="6"/>
  <c r="Z736" i="6" s="1"/>
  <c r="Z660" i="6"/>
  <c r="Z662" i="6" s="1"/>
  <c r="Y583" i="6"/>
  <c r="Y623" i="6" s="1"/>
  <c r="Z579" i="6"/>
  <c r="Z581" i="6" s="1"/>
  <c r="Z647" i="6"/>
  <c r="Z649" i="6" s="1"/>
  <c r="Z571" i="6"/>
  <c r="Z573" i="6" s="1"/>
  <c r="Z713" i="6"/>
  <c r="Z715" i="6" s="1"/>
  <c r="Z641" i="6"/>
  <c r="Z717" i="6"/>
  <c r="Z719" i="6" s="1"/>
  <c r="Z643" i="6"/>
  <c r="Z577" i="6"/>
  <c r="Z673" i="6"/>
  <c r="X653" i="6"/>
  <c r="Y641" i="6"/>
  <c r="Y651" i="6"/>
  <c r="Y698" i="6" s="1"/>
  <c r="Z652" i="6"/>
  <c r="Z702" i="6" s="1"/>
  <c r="X727" i="6"/>
  <c r="Z584" i="6"/>
  <c r="Z627" i="6" s="1"/>
  <c r="Z726" i="6"/>
  <c r="Z769" i="6" s="1"/>
  <c r="Y628" i="6"/>
  <c r="Y725" i="6"/>
  <c r="Y765" i="6" s="1"/>
  <c r="Z743" i="6"/>
  <c r="Y585" i="6" l="1"/>
  <c r="Z725" i="6"/>
  <c r="Z765" i="6" s="1"/>
  <c r="Z628" i="6"/>
  <c r="Z609" i="6"/>
  <c r="F610" i="6" s="1"/>
  <c r="Z750" i="6"/>
  <c r="Z612" i="6"/>
  <c r="F613" i="6" s="1"/>
  <c r="Z651" i="6"/>
  <c r="Z653" i="6" s="1"/>
  <c r="Z583" i="6"/>
  <c r="Z623" i="6" s="1"/>
  <c r="Z645" i="6"/>
  <c r="Z680" i="6" s="1"/>
  <c r="F681" i="6" s="1"/>
  <c r="Z703" i="6"/>
  <c r="Z770" i="6"/>
  <c r="Y727" i="6"/>
  <c r="Y653" i="6"/>
  <c r="Z666" i="6"/>
  <c r="Z683" i="6" s="1"/>
  <c r="Y666" i="6"/>
  <c r="Y683" i="6" s="1"/>
  <c r="F684" i="6" l="1"/>
  <c r="Z727" i="6"/>
  <c r="Z585" i="6"/>
  <c r="Z698" i="6"/>
  <c r="O736" i="6"/>
  <c r="O750" i="6" s="1"/>
  <c r="M736" i="6"/>
  <c r="M750" i="6" s="1"/>
  <c r="L736" i="6"/>
  <c r="L750" i="6" s="1"/>
  <c r="F751" i="6" l="1"/>
  <c r="F534" i="6"/>
  <c r="H534" i="6"/>
  <c r="H536" i="6" l="1"/>
  <c r="H944" i="6"/>
  <c r="H946" i="6" s="1"/>
  <c r="F535" i="6"/>
  <c r="F537" i="6" s="1"/>
  <c r="F944" i="6"/>
  <c r="F946" i="6" s="1"/>
  <c r="H535" i="6"/>
  <c r="J533" i="6"/>
  <c r="J943" i="6" s="1"/>
  <c r="G536" i="6"/>
  <c r="F536" i="6"/>
  <c r="H945" i="6" l="1"/>
  <c r="H947" i="6" s="1"/>
  <c r="H537" i="6"/>
  <c r="H730" i="6" s="1"/>
  <c r="F656" i="6"/>
  <c r="F945" i="6"/>
  <c r="F947" i="6" s="1"/>
  <c r="G535" i="6"/>
  <c r="I534" i="6"/>
  <c r="K533" i="6"/>
  <c r="K943" i="6" s="1"/>
  <c r="G945" i="6" l="1"/>
  <c r="G537" i="6"/>
  <c r="G589" i="6" s="1"/>
  <c r="F730" i="6"/>
  <c r="F732" i="6" s="1"/>
  <c r="F747" i="6" s="1"/>
  <c r="F756" i="6" s="1"/>
  <c r="F589" i="6"/>
  <c r="F591" i="6" s="1"/>
  <c r="F606" i="6" s="1"/>
  <c r="F615" i="6" s="1"/>
  <c r="I536" i="6"/>
  <c r="I944" i="6"/>
  <c r="I946" i="6" s="1"/>
  <c r="H589" i="6"/>
  <c r="H601" i="6" s="1"/>
  <c r="H656" i="6"/>
  <c r="H672" i="6" s="1"/>
  <c r="H732" i="6"/>
  <c r="H747" i="6" s="1"/>
  <c r="H742" i="6"/>
  <c r="I535" i="6"/>
  <c r="J534" i="6"/>
  <c r="F658" i="6"/>
  <c r="F677" i="6" s="1"/>
  <c r="F689" i="6" s="1"/>
  <c r="F672" i="6"/>
  <c r="H756" i="6" l="1"/>
  <c r="G947" i="6"/>
  <c r="G999" i="6" s="1"/>
  <c r="I945" i="6"/>
  <c r="I947" i="6" s="1"/>
  <c r="I537" i="6"/>
  <c r="I730" i="6" s="1"/>
  <c r="F742" i="6"/>
  <c r="F766" i="6" s="1"/>
  <c r="F772" i="6" s="1"/>
  <c r="F601" i="6"/>
  <c r="F624" i="6" s="1"/>
  <c r="F630" i="6" s="1"/>
  <c r="J536" i="6"/>
  <c r="J944" i="6"/>
  <c r="J946" i="6" s="1"/>
  <c r="H744" i="6"/>
  <c r="H674" i="6"/>
  <c r="H603" i="6"/>
  <c r="L533" i="6"/>
  <c r="M533" i="6"/>
  <c r="O533" i="6"/>
  <c r="Q533" i="6"/>
  <c r="S533" i="6"/>
  <c r="W533" i="6"/>
  <c r="N533" i="6"/>
  <c r="P533" i="6"/>
  <c r="R533" i="6"/>
  <c r="T533" i="6"/>
  <c r="V533" i="6"/>
  <c r="X533" i="6"/>
  <c r="Z533" i="6"/>
  <c r="U533" i="6"/>
  <c r="Y533" i="6"/>
  <c r="G656" i="6"/>
  <c r="G658" i="6" s="1"/>
  <c r="G677" i="6" s="1"/>
  <c r="H658" i="6"/>
  <c r="H677" i="6" s="1"/>
  <c r="G601" i="6"/>
  <c r="G591" i="6"/>
  <c r="G606" i="6" s="1"/>
  <c r="G730" i="6"/>
  <c r="H591" i="6"/>
  <c r="H606" i="6" s="1"/>
  <c r="F674" i="6"/>
  <c r="F699" i="6"/>
  <c r="F705" i="6" s="1"/>
  <c r="K534" i="6"/>
  <c r="J535" i="6"/>
  <c r="H615" i="6" l="1"/>
  <c r="H689" i="6"/>
  <c r="J945" i="6"/>
  <c r="J947" i="6" s="1"/>
  <c r="J537" i="6"/>
  <c r="J656" i="6" s="1"/>
  <c r="J672" i="6" s="1"/>
  <c r="F744" i="6"/>
  <c r="F603" i="6"/>
  <c r="K536" i="6"/>
  <c r="K944" i="6"/>
  <c r="K946" i="6" s="1"/>
  <c r="Y534" i="6"/>
  <c r="Y535" i="6" s="1"/>
  <c r="Y943" i="6"/>
  <c r="Z534" i="6"/>
  <c r="Z535" i="6" s="1"/>
  <c r="Z943" i="6"/>
  <c r="V534" i="6"/>
  <c r="V535" i="6" s="1"/>
  <c r="V943" i="6"/>
  <c r="R534" i="6"/>
  <c r="R535" i="6" s="1"/>
  <c r="R943" i="6"/>
  <c r="N534" i="6"/>
  <c r="N535" i="6" s="1"/>
  <c r="N943" i="6"/>
  <c r="S534" i="6"/>
  <c r="S535" i="6" s="1"/>
  <c r="S943" i="6"/>
  <c r="O534" i="6"/>
  <c r="O535" i="6" s="1"/>
  <c r="O943" i="6"/>
  <c r="L534" i="6"/>
  <c r="L535" i="6" s="1"/>
  <c r="L943" i="6"/>
  <c r="U534" i="6"/>
  <c r="U535" i="6" s="1"/>
  <c r="U943" i="6"/>
  <c r="X534" i="6"/>
  <c r="X535" i="6" s="1"/>
  <c r="X943" i="6"/>
  <c r="T534" i="6"/>
  <c r="T535" i="6" s="1"/>
  <c r="T943" i="6"/>
  <c r="P534" i="6"/>
  <c r="P535" i="6" s="1"/>
  <c r="P943" i="6"/>
  <c r="W534" i="6"/>
  <c r="W535" i="6" s="1"/>
  <c r="W943" i="6"/>
  <c r="Q534" i="6"/>
  <c r="Q535" i="6" s="1"/>
  <c r="Q943" i="6"/>
  <c r="M534" i="6"/>
  <c r="M535" i="6" s="1"/>
  <c r="M943" i="6"/>
  <c r="G615" i="6"/>
  <c r="G742" i="6"/>
  <c r="G766" i="6" s="1"/>
  <c r="H624" i="6"/>
  <c r="H630" i="6" s="1"/>
  <c r="G689" i="6"/>
  <c r="F783" i="6"/>
  <c r="F782" i="6"/>
  <c r="F781" i="6"/>
  <c r="G624" i="6"/>
  <c r="G630" i="6" s="1"/>
  <c r="G603" i="6"/>
  <c r="G672" i="6"/>
  <c r="I656" i="6"/>
  <c r="I658" i="6" s="1"/>
  <c r="I677" i="6" s="1"/>
  <c r="I689" i="6" s="1"/>
  <c r="G732" i="6"/>
  <c r="G747" i="6" s="1"/>
  <c r="I589" i="6"/>
  <c r="I601" i="6" s="1"/>
  <c r="I624" i="6" s="1"/>
  <c r="I732" i="6"/>
  <c r="I747" i="6" s="1"/>
  <c r="I742" i="6"/>
  <c r="K535" i="6"/>
  <c r="I756" i="6" l="1"/>
  <c r="G756" i="6"/>
  <c r="M945" i="6"/>
  <c r="M947" i="6" s="1"/>
  <c r="M537" i="6"/>
  <c r="T945" i="6"/>
  <c r="T947" i="6" s="1"/>
  <c r="T537" i="6"/>
  <c r="U945" i="6"/>
  <c r="U947" i="6" s="1"/>
  <c r="U537" i="6"/>
  <c r="O945" i="6"/>
  <c r="O947" i="6" s="1"/>
  <c r="O537" i="6"/>
  <c r="N945" i="6"/>
  <c r="N947" i="6" s="1"/>
  <c r="N537" i="6"/>
  <c r="V945" i="6"/>
  <c r="V947" i="6" s="1"/>
  <c r="V537" i="6"/>
  <c r="Y945" i="6"/>
  <c r="Y947" i="6" s="1"/>
  <c r="Y537" i="6"/>
  <c r="W945" i="6"/>
  <c r="W947" i="6" s="1"/>
  <c r="W537" i="6"/>
  <c r="Q945" i="6"/>
  <c r="Q947" i="6" s="1"/>
  <c r="Q537" i="6"/>
  <c r="P945" i="6"/>
  <c r="P947" i="6" s="1"/>
  <c r="P537" i="6"/>
  <c r="X945" i="6"/>
  <c r="X947" i="6" s="1"/>
  <c r="X537" i="6"/>
  <c r="L945" i="6"/>
  <c r="L947" i="6" s="1"/>
  <c r="L537" i="6"/>
  <c r="S945" i="6"/>
  <c r="S947" i="6" s="1"/>
  <c r="S537" i="6"/>
  <c r="R945" i="6"/>
  <c r="R947" i="6" s="1"/>
  <c r="R537" i="6"/>
  <c r="Z945" i="6"/>
  <c r="Z947" i="6" s="1"/>
  <c r="Z537" i="6"/>
  <c r="K945" i="6"/>
  <c r="K947" i="6" s="1"/>
  <c r="K537" i="6"/>
  <c r="K656" i="6" s="1"/>
  <c r="F784" i="6"/>
  <c r="F788" i="6" s="1"/>
  <c r="I766" i="6"/>
  <c r="I772" i="6" s="1"/>
  <c r="G744" i="6"/>
  <c r="M536" i="6"/>
  <c r="M944" i="6"/>
  <c r="M946" i="6" s="1"/>
  <c r="Q536" i="6"/>
  <c r="Q944" i="6"/>
  <c r="Q946" i="6" s="1"/>
  <c r="W536" i="6"/>
  <c r="W944" i="6"/>
  <c r="W946" i="6" s="1"/>
  <c r="P536" i="6"/>
  <c r="P944" i="6"/>
  <c r="P946" i="6" s="1"/>
  <c r="T536" i="6"/>
  <c r="T944" i="6"/>
  <c r="T946" i="6" s="1"/>
  <c r="X536" i="6"/>
  <c r="X944" i="6"/>
  <c r="X946" i="6" s="1"/>
  <c r="U536" i="6"/>
  <c r="U944" i="6"/>
  <c r="U946" i="6" s="1"/>
  <c r="L536" i="6"/>
  <c r="L944" i="6"/>
  <c r="L946" i="6" s="1"/>
  <c r="O536" i="6"/>
  <c r="O944" i="6"/>
  <c r="O946" i="6" s="1"/>
  <c r="S536" i="6"/>
  <c r="S944" i="6"/>
  <c r="S946" i="6" s="1"/>
  <c r="N536" i="6"/>
  <c r="N944" i="6"/>
  <c r="N946" i="6" s="1"/>
  <c r="R536" i="6"/>
  <c r="R944" i="6"/>
  <c r="R946" i="6" s="1"/>
  <c r="V536" i="6"/>
  <c r="V944" i="6"/>
  <c r="V946" i="6" s="1"/>
  <c r="Z536" i="6"/>
  <c r="Z589" i="6" s="1"/>
  <c r="Z944" i="6"/>
  <c r="Z946" i="6" s="1"/>
  <c r="Y536" i="6"/>
  <c r="Y944" i="6"/>
  <c r="Y946" i="6" s="1"/>
  <c r="H766" i="6"/>
  <c r="H772" i="6" s="1"/>
  <c r="G772" i="6"/>
  <c r="F1123" i="6"/>
  <c r="H699" i="6"/>
  <c r="H705" i="6" s="1"/>
  <c r="F891" i="6"/>
  <c r="F983" i="6"/>
  <c r="H781" i="6"/>
  <c r="G699" i="6"/>
  <c r="G705" i="6" s="1"/>
  <c r="I744" i="6"/>
  <c r="J674" i="6"/>
  <c r="G674" i="6"/>
  <c r="I603" i="6"/>
  <c r="I672" i="6"/>
  <c r="I699" i="6" s="1"/>
  <c r="J589" i="6"/>
  <c r="J601" i="6" s="1"/>
  <c r="J624" i="6" s="1"/>
  <c r="J730" i="6"/>
  <c r="I591" i="6"/>
  <c r="I606" i="6" s="1"/>
  <c r="J658" i="6"/>
  <c r="J677" i="6" s="1"/>
  <c r="G781" i="6"/>
  <c r="I615" i="6" l="1"/>
  <c r="J689" i="6"/>
  <c r="N656" i="6"/>
  <c r="N658" i="6" s="1"/>
  <c r="N677" i="6" s="1"/>
  <c r="N689" i="6" s="1"/>
  <c r="M589" i="6"/>
  <c r="M591" i="6" s="1"/>
  <c r="M606" i="6" s="1"/>
  <c r="M615" i="6" s="1"/>
  <c r="P656" i="6"/>
  <c r="P672" i="6" s="1"/>
  <c r="W730" i="6"/>
  <c r="W732" i="6" s="1"/>
  <c r="W747" i="6" s="1"/>
  <c r="W756" i="6" s="1"/>
  <c r="Q589" i="6"/>
  <c r="Q591" i="6" s="1"/>
  <c r="Q606" i="6" s="1"/>
  <c r="Q615" i="6" s="1"/>
  <c r="L589" i="6"/>
  <c r="L601" i="6" s="1"/>
  <c r="R656" i="6"/>
  <c r="R658" i="6" s="1"/>
  <c r="R677" i="6" s="1"/>
  <c r="R689" i="6" s="1"/>
  <c r="Y656" i="6"/>
  <c r="Y672" i="6" s="1"/>
  <c r="V730" i="6"/>
  <c r="V742" i="6" s="1"/>
  <c r="S656" i="6"/>
  <c r="S658" i="6" s="1"/>
  <c r="S677" i="6" s="1"/>
  <c r="S689" i="6" s="1"/>
  <c r="O589" i="6"/>
  <c r="O601" i="6" s="1"/>
  <c r="U656" i="6"/>
  <c r="U658" i="6" s="1"/>
  <c r="U677" i="6" s="1"/>
  <c r="U689" i="6" s="1"/>
  <c r="X656" i="6"/>
  <c r="X658" i="6" s="1"/>
  <c r="X677" i="6" s="1"/>
  <c r="X689" i="6" s="1"/>
  <c r="T730" i="6"/>
  <c r="T732" i="6" s="1"/>
  <c r="T747" i="6" s="1"/>
  <c r="T756" i="6" s="1"/>
  <c r="G783" i="6"/>
  <c r="F1049" i="6"/>
  <c r="F1051" i="6" s="1"/>
  <c r="F1125" i="6"/>
  <c r="F838" i="6"/>
  <c r="F857" i="6"/>
  <c r="F879" i="6"/>
  <c r="F1148" i="6"/>
  <c r="F901" i="6"/>
  <c r="F1149" i="6" s="1"/>
  <c r="J742" i="6"/>
  <c r="J766" i="6" s="1"/>
  <c r="F826" i="6"/>
  <c r="F1131" i="6"/>
  <c r="F848" i="6"/>
  <c r="F865" i="6"/>
  <c r="I783" i="6"/>
  <c r="H783" i="6"/>
  <c r="G782" i="6"/>
  <c r="H782" i="6"/>
  <c r="J699" i="6"/>
  <c r="J705" i="6" s="1"/>
  <c r="T589" i="6"/>
  <c r="T591" i="6" s="1"/>
  <c r="T606" i="6" s="1"/>
  <c r="T615" i="6" s="1"/>
  <c r="I674" i="6"/>
  <c r="I705" i="6"/>
  <c r="J603" i="6"/>
  <c r="I630" i="6"/>
  <c r="J732" i="6"/>
  <c r="J747" i="6" s="1"/>
  <c r="L730" i="6"/>
  <c r="L732" i="6" s="1"/>
  <c r="L747" i="6" s="1"/>
  <c r="L756" i="6" s="1"/>
  <c r="Y730" i="6"/>
  <c r="Y742" i="6" s="1"/>
  <c r="P730" i="6"/>
  <c r="P742" i="6" s="1"/>
  <c r="U589" i="6"/>
  <c r="U591" i="6" s="1"/>
  <c r="U606" i="6" s="1"/>
  <c r="U615" i="6" s="1"/>
  <c r="Q656" i="6"/>
  <c r="Q658" i="6" s="1"/>
  <c r="Q677" i="6" s="1"/>
  <c r="Q689" i="6" s="1"/>
  <c r="X589" i="6"/>
  <c r="X591" i="6" s="1"/>
  <c r="X606" i="6" s="1"/>
  <c r="X615" i="6" s="1"/>
  <c r="R730" i="6"/>
  <c r="R732" i="6" s="1"/>
  <c r="R747" i="6" s="1"/>
  <c r="R756" i="6" s="1"/>
  <c r="O656" i="6"/>
  <c r="O672" i="6" s="1"/>
  <c r="K589" i="6"/>
  <c r="K591" i="6" s="1"/>
  <c r="K606" i="6" s="1"/>
  <c r="K615" i="6" s="1"/>
  <c r="J591" i="6"/>
  <c r="J606" i="6" s="1"/>
  <c r="J615" i="6" s="1"/>
  <c r="V656" i="6"/>
  <c r="V658" i="6" s="1"/>
  <c r="V677" i="6" s="1"/>
  <c r="V689" i="6" s="1"/>
  <c r="S730" i="6"/>
  <c r="S732" i="6" s="1"/>
  <c r="S747" i="6" s="1"/>
  <c r="S756" i="6" s="1"/>
  <c r="O730" i="6"/>
  <c r="O742" i="6" s="1"/>
  <c r="R589" i="6"/>
  <c r="R601" i="6" s="1"/>
  <c r="X730" i="6"/>
  <c r="X742" i="6" s="1"/>
  <c r="T656" i="6"/>
  <c r="T658" i="6" s="1"/>
  <c r="T677" i="6" s="1"/>
  <c r="T689" i="6" s="1"/>
  <c r="U730" i="6"/>
  <c r="U742" i="6" s="1"/>
  <c r="V589" i="6"/>
  <c r="V591" i="6" s="1"/>
  <c r="V606" i="6" s="1"/>
  <c r="V615" i="6" s="1"/>
  <c r="S589" i="6"/>
  <c r="S601" i="6" s="1"/>
  <c r="Y589" i="6"/>
  <c r="Y601" i="6" s="1"/>
  <c r="P589" i="6"/>
  <c r="P601" i="6" s="1"/>
  <c r="Z730" i="6"/>
  <c r="Z732" i="6" s="1"/>
  <c r="Z747" i="6" s="1"/>
  <c r="Z756" i="6" s="1"/>
  <c r="M730" i="6"/>
  <c r="M742" i="6" s="1"/>
  <c r="N589" i="6"/>
  <c r="N591" i="6" s="1"/>
  <c r="N606" i="6" s="1"/>
  <c r="N615" i="6" s="1"/>
  <c r="K730" i="6"/>
  <c r="K732" i="6" s="1"/>
  <c r="K747" i="6" s="1"/>
  <c r="K756" i="6" s="1"/>
  <c r="Z656" i="6"/>
  <c r="Z658" i="6" s="1"/>
  <c r="Z677" i="6" s="1"/>
  <c r="Z689" i="6" s="1"/>
  <c r="Q730" i="6"/>
  <c r="Q732" i="6" s="1"/>
  <c r="Q747" i="6" s="1"/>
  <c r="Q756" i="6" s="1"/>
  <c r="L656" i="6"/>
  <c r="L658" i="6" s="1"/>
  <c r="L677" i="6" s="1"/>
  <c r="M656" i="6"/>
  <c r="M658" i="6" s="1"/>
  <c r="M677" i="6" s="1"/>
  <c r="M689" i="6" s="1"/>
  <c r="N730" i="6"/>
  <c r="N742" i="6" s="1"/>
  <c r="K672" i="6"/>
  <c r="K699" i="6" s="1"/>
  <c r="K658" i="6"/>
  <c r="K677" i="6" s="1"/>
  <c r="K689" i="6" s="1"/>
  <c r="Z601" i="6"/>
  <c r="Z591" i="6"/>
  <c r="Z606" i="6" s="1"/>
  <c r="Z615" i="6" s="1"/>
  <c r="W656" i="6"/>
  <c r="W589" i="6"/>
  <c r="W601" i="6" s="1"/>
  <c r="F1132" i="6" l="1"/>
  <c r="F1136" i="6" s="1"/>
  <c r="F1179" i="6" s="1"/>
  <c r="J756" i="6"/>
  <c r="M601" i="6"/>
  <c r="M603" i="6" s="1"/>
  <c r="N672" i="6"/>
  <c r="N674" i="6" s="1"/>
  <c r="P658" i="6"/>
  <c r="P677" i="6" s="1"/>
  <c r="P689" i="6" s="1"/>
  <c r="W742" i="6"/>
  <c r="Y766" i="6" s="1"/>
  <c r="Y772" i="6" s="1"/>
  <c r="Q601" i="6"/>
  <c r="S624" i="6" s="1"/>
  <c r="L591" i="6"/>
  <c r="L606" i="6" s="1"/>
  <c r="L615" i="6" s="1"/>
  <c r="R672" i="6"/>
  <c r="R674" i="6" s="1"/>
  <c r="Y658" i="6"/>
  <c r="Y677" i="6" s="1"/>
  <c r="Y689" i="6" s="1"/>
  <c r="H784" i="6"/>
  <c r="H788" i="6" s="1"/>
  <c r="T742" i="6"/>
  <c r="T744" i="6" s="1"/>
  <c r="U672" i="6"/>
  <c r="U674" i="6" s="1"/>
  <c r="X672" i="6"/>
  <c r="X674" i="6" s="1"/>
  <c r="S672" i="6"/>
  <c r="S674" i="6" s="1"/>
  <c r="V732" i="6"/>
  <c r="V747" i="6" s="1"/>
  <c r="V756" i="6" s="1"/>
  <c r="L742" i="6"/>
  <c r="L744" i="6" s="1"/>
  <c r="O591" i="6"/>
  <c r="O606" i="6" s="1"/>
  <c r="O615" i="6" s="1"/>
  <c r="J744" i="6"/>
  <c r="F1140" i="6"/>
  <c r="F1150" i="6"/>
  <c r="F1135" i="6"/>
  <c r="G784" i="6"/>
  <c r="G788" i="6" s="1"/>
  <c r="F1144" i="6"/>
  <c r="F1003" i="6"/>
  <c r="F1070" i="6"/>
  <c r="F1075" i="6"/>
  <c r="F1008" i="6"/>
  <c r="F1141" i="6"/>
  <c r="F1067" i="6"/>
  <c r="F1000" i="6"/>
  <c r="F1066" i="6"/>
  <c r="F1145" i="6"/>
  <c r="F1071" i="6"/>
  <c r="F1004" i="6"/>
  <c r="F1058" i="6"/>
  <c r="F1062" i="6" s="1"/>
  <c r="F1112" i="6" s="1"/>
  <c r="F990" i="6"/>
  <c r="F994" i="6" s="1"/>
  <c r="F1037" i="6" s="1"/>
  <c r="Y732" i="6"/>
  <c r="Y747" i="6" s="1"/>
  <c r="Y756" i="6" s="1"/>
  <c r="I781" i="6"/>
  <c r="I782" i="6"/>
  <c r="T601" i="6"/>
  <c r="V744" i="6"/>
  <c r="M744" i="6"/>
  <c r="U744" i="6"/>
  <c r="X744" i="6"/>
  <c r="O744" i="6"/>
  <c r="P744" i="6"/>
  <c r="N744" i="6"/>
  <c r="Y744" i="6"/>
  <c r="Y674" i="6"/>
  <c r="O674" i="6"/>
  <c r="P674" i="6"/>
  <c r="K674" i="6"/>
  <c r="K705" i="6"/>
  <c r="O603" i="6"/>
  <c r="Z603" i="6"/>
  <c r="P603" i="6"/>
  <c r="S603" i="6"/>
  <c r="W603" i="6"/>
  <c r="Y603" i="6"/>
  <c r="R603" i="6"/>
  <c r="L603" i="6"/>
  <c r="R742" i="6"/>
  <c r="U601" i="6"/>
  <c r="X601" i="6"/>
  <c r="O658" i="6"/>
  <c r="O677" i="6" s="1"/>
  <c r="O689" i="6" s="1"/>
  <c r="P732" i="6"/>
  <c r="P747" i="6" s="1"/>
  <c r="P756" i="6" s="1"/>
  <c r="V672" i="6"/>
  <c r="Q672" i="6"/>
  <c r="P591" i="6"/>
  <c r="P606" i="6" s="1"/>
  <c r="P615" i="6" s="1"/>
  <c r="K601" i="6"/>
  <c r="K624" i="6" s="1"/>
  <c r="Z742" i="6"/>
  <c r="S591" i="6"/>
  <c r="S606" i="6" s="1"/>
  <c r="S615" i="6" s="1"/>
  <c r="X732" i="6"/>
  <c r="X747" i="6" s="1"/>
  <c r="X756" i="6" s="1"/>
  <c r="U732" i="6"/>
  <c r="U747" i="6" s="1"/>
  <c r="U756" i="6" s="1"/>
  <c r="L672" i="6"/>
  <c r="L699" i="6" s="1"/>
  <c r="V601" i="6"/>
  <c r="N732" i="6"/>
  <c r="N747" i="6" s="1"/>
  <c r="N756" i="6" s="1"/>
  <c r="T672" i="6"/>
  <c r="Z672" i="6"/>
  <c r="R591" i="6"/>
  <c r="R606" i="6" s="1"/>
  <c r="R615" i="6" s="1"/>
  <c r="N601" i="6"/>
  <c r="S742" i="6"/>
  <c r="Y591" i="6"/>
  <c r="Y606" i="6" s="1"/>
  <c r="Y615" i="6" s="1"/>
  <c r="W591" i="6"/>
  <c r="W606" i="6" s="1"/>
  <c r="W615" i="6" s="1"/>
  <c r="M672" i="6"/>
  <c r="K742" i="6"/>
  <c r="K766" i="6" s="1"/>
  <c r="O732" i="6"/>
  <c r="O747" i="6" s="1"/>
  <c r="O756" i="6" s="1"/>
  <c r="Q742" i="6"/>
  <c r="Q766" i="6" s="1"/>
  <c r="M732" i="6"/>
  <c r="M747" i="6" s="1"/>
  <c r="M756" i="6" s="1"/>
  <c r="W658" i="6"/>
  <c r="W677" i="6" s="1"/>
  <c r="W689" i="6" s="1"/>
  <c r="W672" i="6"/>
  <c r="L689" i="6"/>
  <c r="J630" i="6"/>
  <c r="J782" i="6"/>
  <c r="J772" i="6"/>
  <c r="F1133" i="6" l="1"/>
  <c r="F607" i="6"/>
  <c r="F616" i="6"/>
  <c r="F678" i="6"/>
  <c r="F690" i="6"/>
  <c r="F748" i="6"/>
  <c r="F757" i="6"/>
  <c r="W744" i="6"/>
  <c r="Z766" i="6"/>
  <c r="Z772" i="6" s="1"/>
  <c r="T624" i="6"/>
  <c r="T630" i="6" s="1"/>
  <c r="T781" i="6" s="1"/>
  <c r="Q603" i="6"/>
  <c r="F1068" i="6"/>
  <c r="F1087" i="6" s="1"/>
  <c r="O699" i="6"/>
  <c r="O705" i="6" s="1"/>
  <c r="P766" i="6"/>
  <c r="P772" i="6" s="1"/>
  <c r="X766" i="6"/>
  <c r="X772" i="6" s="1"/>
  <c r="W766" i="6"/>
  <c r="W772" i="6" s="1"/>
  <c r="U699" i="6"/>
  <c r="U705" i="6" s="1"/>
  <c r="F999" i="6"/>
  <c r="F1001" i="6" s="1"/>
  <c r="F1016" i="6" s="1"/>
  <c r="F1163" i="6"/>
  <c r="F1012" i="6"/>
  <c r="F1038" i="6" s="1"/>
  <c r="F1072" i="6"/>
  <c r="F1090" i="6" s="1"/>
  <c r="F1146" i="6"/>
  <c r="F1160" i="6" s="1"/>
  <c r="H1078" i="6"/>
  <c r="H891" i="6"/>
  <c r="H1079" i="6" s="1"/>
  <c r="H857" i="6"/>
  <c r="H879" i="6"/>
  <c r="H826" i="6"/>
  <c r="H804" i="6"/>
  <c r="F1152" i="6"/>
  <c r="F1175" i="6"/>
  <c r="F1137" i="6"/>
  <c r="H1049" i="6"/>
  <c r="F1153" i="6"/>
  <c r="F1180" i="6" s="1"/>
  <c r="F1083" i="6"/>
  <c r="F1113" i="6" s="1"/>
  <c r="F1005" i="6"/>
  <c r="F1019" i="6" s="1"/>
  <c r="G1148" i="6"/>
  <c r="G1150" i="6" s="1"/>
  <c r="H865" i="6"/>
  <c r="H1148" i="6"/>
  <c r="H901" i="6"/>
  <c r="H1149" i="6" s="1"/>
  <c r="H1131" i="6"/>
  <c r="H848" i="6"/>
  <c r="H1132" i="6" s="1"/>
  <c r="H838" i="6"/>
  <c r="H812" i="6"/>
  <c r="F1142" i="6"/>
  <c r="F1157" i="6" s="1"/>
  <c r="T603" i="6"/>
  <c r="I784" i="6"/>
  <c r="I788" i="6" s="1"/>
  <c r="K782" i="6"/>
  <c r="Y783" i="6"/>
  <c r="S630" i="6"/>
  <c r="M766" i="6"/>
  <c r="M772" i="6" s="1"/>
  <c r="S766" i="6"/>
  <c r="S772" i="6" s="1"/>
  <c r="R766" i="6"/>
  <c r="R772" i="6" s="1"/>
  <c r="N766" i="6"/>
  <c r="N772" i="6" s="1"/>
  <c r="T766" i="6"/>
  <c r="T772" i="6" s="1"/>
  <c r="O766" i="6"/>
  <c r="O772" i="6" s="1"/>
  <c r="U766" i="6"/>
  <c r="U772" i="6" s="1"/>
  <c r="V766" i="6"/>
  <c r="V772" i="6" s="1"/>
  <c r="Q744" i="6"/>
  <c r="Q772" i="6"/>
  <c r="S744" i="6"/>
  <c r="R744" i="6"/>
  <c r="Z744" i="6"/>
  <c r="L766" i="6"/>
  <c r="L772" i="6" s="1"/>
  <c r="K744" i="6"/>
  <c r="K772" i="6"/>
  <c r="Z699" i="6"/>
  <c r="Z705" i="6" s="1"/>
  <c r="X699" i="6"/>
  <c r="X705" i="6" s="1"/>
  <c r="Q674" i="6"/>
  <c r="Q699" i="6"/>
  <c r="Q705" i="6" s="1"/>
  <c r="S699" i="6"/>
  <c r="S705" i="6" s="1"/>
  <c r="T674" i="6"/>
  <c r="T699" i="6"/>
  <c r="T705" i="6" s="1"/>
  <c r="W674" i="6"/>
  <c r="W699" i="6"/>
  <c r="W705" i="6" s="1"/>
  <c r="M674" i="6"/>
  <c r="M699" i="6"/>
  <c r="M705" i="6" s="1"/>
  <c r="Z674" i="6"/>
  <c r="V674" i="6"/>
  <c r="V699" i="6"/>
  <c r="V705" i="6" s="1"/>
  <c r="N699" i="6"/>
  <c r="N705" i="6" s="1"/>
  <c r="P699" i="6"/>
  <c r="P705" i="6" s="1"/>
  <c r="R699" i="6"/>
  <c r="R705" i="6" s="1"/>
  <c r="Y699" i="6"/>
  <c r="Y705" i="6" s="1"/>
  <c r="L674" i="6"/>
  <c r="L624" i="6"/>
  <c r="L630" i="6" s="1"/>
  <c r="W624" i="6"/>
  <c r="W630" i="6" s="1"/>
  <c r="Z624" i="6"/>
  <c r="Z630" i="6" s="1"/>
  <c r="O624" i="6"/>
  <c r="O630" i="6" s="1"/>
  <c r="U603" i="6"/>
  <c r="U624" i="6"/>
  <c r="U630" i="6" s="1"/>
  <c r="R624" i="6"/>
  <c r="R630" i="6" s="1"/>
  <c r="P624" i="6"/>
  <c r="P630" i="6" s="1"/>
  <c r="Q624" i="6"/>
  <c r="Q630" i="6" s="1"/>
  <c r="N603" i="6"/>
  <c r="N624" i="6"/>
  <c r="N630" i="6" s="1"/>
  <c r="V603" i="6"/>
  <c r="V624" i="6"/>
  <c r="V630" i="6" s="1"/>
  <c r="X603" i="6"/>
  <c r="X624" i="6"/>
  <c r="X630" i="6" s="1"/>
  <c r="Y624" i="6"/>
  <c r="Y630" i="6" s="1"/>
  <c r="M624" i="6"/>
  <c r="M630" i="6" s="1"/>
  <c r="K630" i="6"/>
  <c r="K603" i="6"/>
  <c r="J783" i="6"/>
  <c r="J781" i="6"/>
  <c r="L705" i="6"/>
  <c r="F774" i="6" l="1"/>
  <c r="F632" i="6"/>
  <c r="F707" i="6"/>
  <c r="F1099" i="6"/>
  <c r="U782" i="6"/>
  <c r="H1133" i="6"/>
  <c r="H1150" i="6"/>
  <c r="H1140" i="6"/>
  <c r="H999" i="6"/>
  <c r="H1066" i="6"/>
  <c r="H1128" i="6"/>
  <c r="H1054" i="6"/>
  <c r="H986" i="6"/>
  <c r="H1145" i="6"/>
  <c r="H1071" i="6"/>
  <c r="H1004" i="6"/>
  <c r="G857" i="6"/>
  <c r="G826" i="6"/>
  <c r="G804" i="6"/>
  <c r="G865" i="6"/>
  <c r="G891" i="6"/>
  <c r="G1079" i="6" s="1"/>
  <c r="H1124" i="6"/>
  <c r="H1050" i="6"/>
  <c r="H1051" i="6" s="1"/>
  <c r="H982" i="6"/>
  <c r="H1058" i="6"/>
  <c r="H990" i="6"/>
  <c r="H1075" i="6"/>
  <c r="H1008" i="6"/>
  <c r="H1141" i="6"/>
  <c r="H1067" i="6"/>
  <c r="H1000" i="6"/>
  <c r="H1080" i="6"/>
  <c r="H1096" i="6" s="1"/>
  <c r="H981" i="6"/>
  <c r="H1123" i="6"/>
  <c r="F1166" i="6"/>
  <c r="H1127" i="6"/>
  <c r="H985" i="6"/>
  <c r="H1053" i="6"/>
  <c r="H1070" i="6"/>
  <c r="H1144" i="6"/>
  <c r="H1003" i="6"/>
  <c r="G1131" i="6"/>
  <c r="G848" i="6"/>
  <c r="G1132" i="6" s="1"/>
  <c r="G838" i="6"/>
  <c r="G812" i="6"/>
  <c r="G879" i="6"/>
  <c r="F1176" i="6"/>
  <c r="F1182" i="6" s="1"/>
  <c r="F1193" i="6" s="1"/>
  <c r="F1154" i="6"/>
  <c r="H989" i="6"/>
  <c r="H1057" i="6"/>
  <c r="H1074" i="6"/>
  <c r="H1007" i="6"/>
  <c r="M781" i="6"/>
  <c r="X781" i="6"/>
  <c r="V781" i="6"/>
  <c r="N781" i="6"/>
  <c r="Q781" i="6"/>
  <c r="R781" i="6"/>
  <c r="Z781" i="6"/>
  <c r="L781" i="6"/>
  <c r="Y782" i="6"/>
  <c r="P782" i="6"/>
  <c r="O782" i="6"/>
  <c r="Q782" i="6"/>
  <c r="X782" i="6"/>
  <c r="K783" i="6"/>
  <c r="X783" i="6"/>
  <c r="U783" i="6"/>
  <c r="T783" i="6"/>
  <c r="R783" i="6"/>
  <c r="M783" i="6"/>
  <c r="Y781" i="6"/>
  <c r="P781" i="6"/>
  <c r="U781" i="6"/>
  <c r="O781" i="6"/>
  <c r="W781" i="6"/>
  <c r="R782" i="6"/>
  <c r="N782" i="6"/>
  <c r="V782" i="6"/>
  <c r="Z782" i="6"/>
  <c r="M782" i="6"/>
  <c r="W782" i="6"/>
  <c r="T782" i="6"/>
  <c r="S782" i="6"/>
  <c r="Z783" i="6"/>
  <c r="W783" i="6"/>
  <c r="S783" i="6"/>
  <c r="Q783" i="6"/>
  <c r="P783" i="6"/>
  <c r="V783" i="6"/>
  <c r="O783" i="6"/>
  <c r="N783" i="6"/>
  <c r="S781" i="6"/>
  <c r="L783" i="6"/>
  <c r="K781" i="6"/>
  <c r="J784" i="6"/>
  <c r="J788" i="6" s="1"/>
  <c r="L782" i="6"/>
  <c r="S784" i="6" l="1"/>
  <c r="S788" i="6" s="1"/>
  <c r="H1129" i="6"/>
  <c r="H994" i="6"/>
  <c r="H1037" i="6" s="1"/>
  <c r="H1136" i="6"/>
  <c r="H1179" i="6" s="1"/>
  <c r="H1076" i="6"/>
  <c r="H1146" i="6"/>
  <c r="H1055" i="6"/>
  <c r="H1005" i="6"/>
  <c r="H1153" i="6"/>
  <c r="H1062" i="6"/>
  <c r="H1112" i="6" s="1"/>
  <c r="H1072" i="6"/>
  <c r="H987" i="6"/>
  <c r="H1163" i="6"/>
  <c r="N784" i="6"/>
  <c r="N788" i="6" s="1"/>
  <c r="H983" i="6"/>
  <c r="G1133" i="6"/>
  <c r="G1163" i="6" s="1"/>
  <c r="H1083" i="6"/>
  <c r="K784" i="6"/>
  <c r="K788" i="6" s="1"/>
  <c r="U784" i="6"/>
  <c r="U788" i="6" s="1"/>
  <c r="H993" i="6"/>
  <c r="H991" i="6"/>
  <c r="G1075" i="6"/>
  <c r="G1008" i="6"/>
  <c r="G1128" i="6"/>
  <c r="G1054" i="6"/>
  <c r="G986" i="6"/>
  <c r="I857" i="6"/>
  <c r="I879" i="6"/>
  <c r="I865" i="6"/>
  <c r="I838" i="6"/>
  <c r="I804" i="6"/>
  <c r="H1135" i="6"/>
  <c r="H1125" i="6"/>
  <c r="H1012" i="6"/>
  <c r="G1145" i="6"/>
  <c r="G1071" i="6"/>
  <c r="G1004" i="6"/>
  <c r="G1124" i="6"/>
  <c r="G1050" i="6"/>
  <c r="G982" i="6"/>
  <c r="G1058" i="6"/>
  <c r="G990" i="6"/>
  <c r="G1141" i="6"/>
  <c r="G1153" i="6" s="1"/>
  <c r="G1067" i="6"/>
  <c r="G1000" i="6"/>
  <c r="H1068" i="6"/>
  <c r="H1087" i="6" s="1"/>
  <c r="H1142" i="6"/>
  <c r="H1152" i="6"/>
  <c r="H1011" i="6"/>
  <c r="H1009" i="6"/>
  <c r="H1059" i="6"/>
  <c r="H1061" i="6"/>
  <c r="G1074" i="6"/>
  <c r="G1007" i="6"/>
  <c r="G1127" i="6"/>
  <c r="G985" i="6"/>
  <c r="G1053" i="6"/>
  <c r="I1148" i="6"/>
  <c r="I901" i="6"/>
  <c r="I1149" i="6" s="1"/>
  <c r="I1078" i="6"/>
  <c r="I891" i="6"/>
  <c r="I1079" i="6" s="1"/>
  <c r="I826" i="6"/>
  <c r="I1131" i="6"/>
  <c r="I848" i="6"/>
  <c r="I1132" i="6" s="1"/>
  <c r="I812" i="6"/>
  <c r="H1082" i="6"/>
  <c r="G1080" i="6"/>
  <c r="G1096" i="6" s="1"/>
  <c r="G1070" i="6"/>
  <c r="G1144" i="6"/>
  <c r="G1003" i="6"/>
  <c r="G1049" i="6"/>
  <c r="G1123" i="6"/>
  <c r="G981" i="6"/>
  <c r="G989" i="6"/>
  <c r="G1057" i="6"/>
  <c r="G1140" i="6"/>
  <c r="G1066" i="6"/>
  <c r="H1001" i="6"/>
  <c r="P784" i="6"/>
  <c r="P788" i="6" s="1"/>
  <c r="R784" i="6"/>
  <c r="R788" i="6" s="1"/>
  <c r="M784" i="6"/>
  <c r="M788" i="6" s="1"/>
  <c r="W784" i="6"/>
  <c r="W788" i="6" s="1"/>
  <c r="Z784" i="6"/>
  <c r="Z788" i="6" s="1"/>
  <c r="V784" i="6"/>
  <c r="V788" i="6" s="1"/>
  <c r="X784" i="6"/>
  <c r="X788" i="6" s="1"/>
  <c r="O784" i="6"/>
  <c r="O788" i="6" s="1"/>
  <c r="Y784" i="6"/>
  <c r="Y788" i="6" s="1"/>
  <c r="Q784" i="6"/>
  <c r="Q788" i="6" s="1"/>
  <c r="T784" i="6"/>
  <c r="T788" i="6" s="1"/>
  <c r="L784" i="6"/>
  <c r="L788" i="6" s="1"/>
  <c r="F790" i="6" l="1"/>
  <c r="F791" i="6"/>
  <c r="H1154" i="6"/>
  <c r="H1038" i="6"/>
  <c r="H1016" i="6"/>
  <c r="H1180" i="6"/>
  <c r="H1160" i="6"/>
  <c r="G1011" i="6"/>
  <c r="H1113" i="6"/>
  <c r="H1093" i="6"/>
  <c r="H1090" i="6"/>
  <c r="H1019" i="6"/>
  <c r="H1157" i="6"/>
  <c r="G983" i="6"/>
  <c r="G1005" i="6"/>
  <c r="G1129" i="6"/>
  <c r="G1076" i="6"/>
  <c r="H1084" i="6"/>
  <c r="N1007" i="6"/>
  <c r="G1068" i="6"/>
  <c r="G1072" i="6"/>
  <c r="G1055" i="6"/>
  <c r="H1022" i="6"/>
  <c r="G1062" i="6"/>
  <c r="G1112" i="6" s="1"/>
  <c r="G1001" i="6"/>
  <c r="G1051" i="6"/>
  <c r="G1146" i="6"/>
  <c r="G987" i="6"/>
  <c r="H1013" i="6"/>
  <c r="G1083" i="6"/>
  <c r="G994" i="6"/>
  <c r="G1037" i="6" s="1"/>
  <c r="G1136" i="6"/>
  <c r="G1179" i="6" s="1"/>
  <c r="G1180" i="6" s="1"/>
  <c r="G1082" i="6"/>
  <c r="I1133" i="6"/>
  <c r="I1150" i="6"/>
  <c r="G1152" i="6"/>
  <c r="G1154" i="6" s="1"/>
  <c r="G1142" i="6"/>
  <c r="G991" i="6"/>
  <c r="G993" i="6"/>
  <c r="G1135" i="6"/>
  <c r="G1125" i="6"/>
  <c r="I1128" i="6"/>
  <c r="I1054" i="6"/>
  <c r="I986" i="6"/>
  <c r="I1058" i="6"/>
  <c r="I990" i="6"/>
  <c r="N1148" i="6"/>
  <c r="N901" i="6"/>
  <c r="N1149" i="6" s="1"/>
  <c r="N1078" i="6"/>
  <c r="N891" i="6"/>
  <c r="N1079" i="6" s="1"/>
  <c r="N1057" i="6"/>
  <c r="N826" i="6"/>
  <c r="N1131" i="6"/>
  <c r="N848" i="6"/>
  <c r="N1132" i="6" s="1"/>
  <c r="N812" i="6"/>
  <c r="I1124" i="6"/>
  <c r="I1050" i="6"/>
  <c r="I982" i="6"/>
  <c r="I1145" i="6"/>
  <c r="I1071" i="6"/>
  <c r="I1004" i="6"/>
  <c r="I1075" i="6"/>
  <c r="I1008" i="6"/>
  <c r="I1141" i="6"/>
  <c r="I1067" i="6"/>
  <c r="I1000" i="6"/>
  <c r="G1012" i="6"/>
  <c r="S865" i="6"/>
  <c r="S1148" i="6"/>
  <c r="S901" i="6"/>
  <c r="S1149" i="6" s="1"/>
  <c r="S1131" i="6"/>
  <c r="S848" i="6"/>
  <c r="S1132" i="6" s="1"/>
  <c r="S838" i="6"/>
  <c r="S812" i="6"/>
  <c r="J1148" i="6"/>
  <c r="J901" i="6"/>
  <c r="J1149" i="6" s="1"/>
  <c r="J1078" i="6"/>
  <c r="J891" i="6"/>
  <c r="J1079" i="6" s="1"/>
  <c r="J826" i="6"/>
  <c r="J1131" i="6"/>
  <c r="J848" i="6"/>
  <c r="J1132" i="6" s="1"/>
  <c r="J812" i="6"/>
  <c r="G1061" i="6"/>
  <c r="G1059" i="6"/>
  <c r="I1053" i="6"/>
  <c r="I1127" i="6"/>
  <c r="I1129" i="6" s="1"/>
  <c r="I985" i="6"/>
  <c r="I1057" i="6"/>
  <c r="I989" i="6"/>
  <c r="I1080" i="6"/>
  <c r="I1096" i="6" s="1"/>
  <c r="G1009" i="6"/>
  <c r="H1108" i="6"/>
  <c r="H1063" i="6"/>
  <c r="N857" i="6"/>
  <c r="N879" i="6"/>
  <c r="N865" i="6"/>
  <c r="N838" i="6"/>
  <c r="N804" i="6"/>
  <c r="H1175" i="6"/>
  <c r="H1137" i="6"/>
  <c r="I1123" i="6"/>
  <c r="I981" i="6"/>
  <c r="I1049" i="6"/>
  <c r="I1144" i="6"/>
  <c r="I1003" i="6"/>
  <c r="I1070" i="6"/>
  <c r="I1007" i="6"/>
  <c r="I1074" i="6"/>
  <c r="I1066" i="6"/>
  <c r="I1068" i="6" s="1"/>
  <c r="I1140" i="6"/>
  <c r="I999" i="6"/>
  <c r="H995" i="6"/>
  <c r="H1033" i="6"/>
  <c r="S1078" i="6"/>
  <c r="S891" i="6"/>
  <c r="S1079" i="6" s="1"/>
  <c r="S857" i="6"/>
  <c r="S1074" i="6"/>
  <c r="S879" i="6"/>
  <c r="S989" i="6"/>
  <c r="S826" i="6"/>
  <c r="S804" i="6"/>
  <c r="J857" i="6"/>
  <c r="J879" i="6"/>
  <c r="J865" i="6"/>
  <c r="J838" i="6"/>
  <c r="J804" i="6"/>
  <c r="I1005" i="6" l="1"/>
  <c r="I1051" i="6"/>
  <c r="I1087" i="6" s="1"/>
  <c r="H1166" i="6"/>
  <c r="G1016" i="6"/>
  <c r="G1160" i="6"/>
  <c r="G1093" i="6"/>
  <c r="G1019" i="6"/>
  <c r="H1176" i="6"/>
  <c r="H1182" i="6" s="1"/>
  <c r="H1109" i="6"/>
  <c r="H1115" i="6" s="1"/>
  <c r="G1113" i="6"/>
  <c r="G1038" i="6"/>
  <c r="H1034" i="6"/>
  <c r="H1040" i="6" s="1"/>
  <c r="G1087" i="6"/>
  <c r="H1025" i="6"/>
  <c r="G1022" i="6"/>
  <c r="H1099" i="6"/>
  <c r="G1084" i="6"/>
  <c r="I1163" i="6"/>
  <c r="N989" i="6"/>
  <c r="N1133" i="6"/>
  <c r="I1001" i="6"/>
  <c r="I1055" i="6"/>
  <c r="G1090" i="6"/>
  <c r="I1076" i="6"/>
  <c r="I1072" i="6"/>
  <c r="I983" i="6"/>
  <c r="G1013" i="6"/>
  <c r="S1150" i="6"/>
  <c r="I1146" i="6"/>
  <c r="I1160" i="6" s="1"/>
  <c r="I987" i="6"/>
  <c r="N1150" i="6"/>
  <c r="I1136" i="6"/>
  <c r="I1179" i="6" s="1"/>
  <c r="S1133" i="6"/>
  <c r="S1007" i="6"/>
  <c r="J1133" i="6"/>
  <c r="J1150" i="6"/>
  <c r="I1153" i="6"/>
  <c r="I1083" i="6"/>
  <c r="S1123" i="6"/>
  <c r="S981" i="6"/>
  <c r="S1049" i="6"/>
  <c r="S1080" i="6"/>
  <c r="S1096" i="6" s="1"/>
  <c r="J1124" i="6"/>
  <c r="J1050" i="6"/>
  <c r="J982" i="6"/>
  <c r="J1145" i="6"/>
  <c r="J1071" i="6"/>
  <c r="J1004" i="6"/>
  <c r="J1141" i="6"/>
  <c r="J1067" i="6"/>
  <c r="J1000" i="6"/>
  <c r="S1058" i="6"/>
  <c r="S990" i="6"/>
  <c r="S991" i="6" s="1"/>
  <c r="I1009" i="6"/>
  <c r="I1011" i="6"/>
  <c r="I1135" i="6"/>
  <c r="I1125" i="6"/>
  <c r="N1144" i="6"/>
  <c r="N1003" i="6"/>
  <c r="N1070" i="6"/>
  <c r="N1140" i="6"/>
  <c r="N999" i="6"/>
  <c r="N1066" i="6"/>
  <c r="I1082" i="6"/>
  <c r="I991" i="6"/>
  <c r="I993" i="6"/>
  <c r="G1108" i="6"/>
  <c r="G1109" i="6" s="1"/>
  <c r="G1063" i="6"/>
  <c r="Z1148" i="6"/>
  <c r="Z901" i="6"/>
  <c r="Z1149" i="6" s="1"/>
  <c r="Z1078" i="6"/>
  <c r="Z891" i="6"/>
  <c r="Z1079" i="6" s="1"/>
  <c r="Z826" i="6"/>
  <c r="Z1131" i="6"/>
  <c r="Z848" i="6"/>
  <c r="Z1132" i="6" s="1"/>
  <c r="Z812" i="6"/>
  <c r="Y857" i="6"/>
  <c r="Y879" i="6"/>
  <c r="Y865" i="6"/>
  <c r="Y838" i="6"/>
  <c r="Y804" i="6"/>
  <c r="J1053" i="6"/>
  <c r="J1127" i="6"/>
  <c r="J985" i="6"/>
  <c r="J1057" i="6"/>
  <c r="J989" i="6"/>
  <c r="J1080" i="6"/>
  <c r="J1096" i="6" s="1"/>
  <c r="K865" i="6"/>
  <c r="K1148" i="6"/>
  <c r="K901" i="6"/>
  <c r="K1149" i="6" s="1"/>
  <c r="K1131" i="6"/>
  <c r="K848" i="6"/>
  <c r="K1132" i="6" s="1"/>
  <c r="K838" i="6"/>
  <c r="K812" i="6"/>
  <c r="S1053" i="6"/>
  <c r="S1127" i="6"/>
  <c r="S985" i="6"/>
  <c r="S1070" i="6"/>
  <c r="S1144" i="6"/>
  <c r="S1003" i="6"/>
  <c r="S1057" i="6"/>
  <c r="N1080" i="6"/>
  <c r="N1096" i="6" s="1"/>
  <c r="U1148" i="6"/>
  <c r="U901" i="6"/>
  <c r="U1149" i="6" s="1"/>
  <c r="U1078" i="6"/>
  <c r="U891" i="6"/>
  <c r="U1079" i="6" s="1"/>
  <c r="U826" i="6"/>
  <c r="U1131" i="6"/>
  <c r="U848" i="6"/>
  <c r="U1132" i="6" s="1"/>
  <c r="U812" i="6"/>
  <c r="N1074" i="6"/>
  <c r="N1128" i="6"/>
  <c r="N1054" i="6"/>
  <c r="N986" i="6"/>
  <c r="N1058" i="6"/>
  <c r="N1059" i="6" s="1"/>
  <c r="N990" i="6"/>
  <c r="I1062" i="6"/>
  <c r="I1112" i="6" s="1"/>
  <c r="G1033" i="6"/>
  <c r="G1034" i="6" s="1"/>
  <c r="G995" i="6"/>
  <c r="G1157" i="6"/>
  <c r="R857" i="6"/>
  <c r="R879" i="6"/>
  <c r="R865" i="6"/>
  <c r="R838" i="6"/>
  <c r="R804" i="6"/>
  <c r="W865" i="6"/>
  <c r="W1148" i="6"/>
  <c r="W901" i="6"/>
  <c r="W1149" i="6" s="1"/>
  <c r="W1131" i="6"/>
  <c r="W848" i="6"/>
  <c r="W1132" i="6" s="1"/>
  <c r="W838" i="6"/>
  <c r="W812" i="6"/>
  <c r="V857" i="6"/>
  <c r="V879" i="6"/>
  <c r="V865" i="6"/>
  <c r="V838" i="6"/>
  <c r="V804" i="6"/>
  <c r="O865" i="6"/>
  <c r="O1148" i="6"/>
  <c r="O901" i="6"/>
  <c r="O1149" i="6" s="1"/>
  <c r="O1131" i="6"/>
  <c r="O848" i="6"/>
  <c r="O1132" i="6" s="1"/>
  <c r="O838" i="6"/>
  <c r="O812" i="6"/>
  <c r="Q857" i="6"/>
  <c r="Q879" i="6"/>
  <c r="Q865" i="6"/>
  <c r="Q838" i="6"/>
  <c r="Q804" i="6"/>
  <c r="L865" i="6"/>
  <c r="L1148" i="6"/>
  <c r="L901" i="6"/>
  <c r="L1149" i="6" s="1"/>
  <c r="L1131" i="6"/>
  <c r="L848" i="6"/>
  <c r="L1132" i="6" s="1"/>
  <c r="L838" i="6"/>
  <c r="L812" i="6"/>
  <c r="P1078" i="6"/>
  <c r="P891" i="6"/>
  <c r="P1079" i="6" s="1"/>
  <c r="P857" i="6"/>
  <c r="P879" i="6"/>
  <c r="P826" i="6"/>
  <c r="P804" i="6"/>
  <c r="M1148" i="6"/>
  <c r="M901" i="6"/>
  <c r="M1149" i="6" s="1"/>
  <c r="M1078" i="6"/>
  <c r="M891" i="6"/>
  <c r="M1079" i="6" s="1"/>
  <c r="M826" i="6"/>
  <c r="M1131" i="6"/>
  <c r="M848" i="6"/>
  <c r="M1132" i="6" s="1"/>
  <c r="M812" i="6"/>
  <c r="X1078" i="6"/>
  <c r="X891" i="6"/>
  <c r="X1079" i="6" s="1"/>
  <c r="X857" i="6"/>
  <c r="X879" i="6"/>
  <c r="X826" i="6"/>
  <c r="X804" i="6"/>
  <c r="T865" i="6"/>
  <c r="T1148" i="6"/>
  <c r="T901" i="6"/>
  <c r="T1149" i="6" s="1"/>
  <c r="T1131" i="6"/>
  <c r="T848" i="6"/>
  <c r="T1132" i="6" s="1"/>
  <c r="T838" i="6"/>
  <c r="T812" i="6"/>
  <c r="J1075" i="6"/>
  <c r="J1008" i="6"/>
  <c r="S1124" i="6"/>
  <c r="S1050" i="6"/>
  <c r="S982" i="6"/>
  <c r="S1075" i="6"/>
  <c r="S1076" i="6" s="1"/>
  <c r="S1008" i="6"/>
  <c r="S1141" i="6"/>
  <c r="S1067" i="6"/>
  <c r="S1000" i="6"/>
  <c r="J1049" i="6"/>
  <c r="J1123" i="6"/>
  <c r="J981" i="6"/>
  <c r="J1070" i="6"/>
  <c r="J1144" i="6"/>
  <c r="J1003" i="6"/>
  <c r="J1007" i="6"/>
  <c r="J1074" i="6"/>
  <c r="J1140" i="6"/>
  <c r="J999" i="6"/>
  <c r="J1066" i="6"/>
  <c r="I1152" i="6"/>
  <c r="I1142" i="6"/>
  <c r="N1124" i="6"/>
  <c r="N1050" i="6"/>
  <c r="N982" i="6"/>
  <c r="N1145" i="6"/>
  <c r="N1071" i="6"/>
  <c r="N1004" i="6"/>
  <c r="N1075" i="6"/>
  <c r="N1008" i="6"/>
  <c r="N1141" i="6"/>
  <c r="N1067" i="6"/>
  <c r="N1000" i="6"/>
  <c r="I1061" i="6"/>
  <c r="I1059" i="6"/>
  <c r="Z857" i="6"/>
  <c r="Z879" i="6"/>
  <c r="Z865" i="6"/>
  <c r="Z838" i="6"/>
  <c r="Z804" i="6"/>
  <c r="Y1148" i="6"/>
  <c r="Y901" i="6"/>
  <c r="Y1149" i="6" s="1"/>
  <c r="Y1078" i="6"/>
  <c r="Y891" i="6"/>
  <c r="Y1079" i="6" s="1"/>
  <c r="Y826" i="6"/>
  <c r="Y1131" i="6"/>
  <c r="Y848" i="6"/>
  <c r="Y1132" i="6" s="1"/>
  <c r="Y812" i="6"/>
  <c r="J1128" i="6"/>
  <c r="J1054" i="6"/>
  <c r="J986" i="6"/>
  <c r="J1058" i="6"/>
  <c r="J990" i="6"/>
  <c r="K1078" i="6"/>
  <c r="K891" i="6"/>
  <c r="K1079" i="6" s="1"/>
  <c r="K857" i="6"/>
  <c r="K879" i="6"/>
  <c r="K826" i="6"/>
  <c r="K804" i="6"/>
  <c r="F989" i="6"/>
  <c r="S1128" i="6"/>
  <c r="S1054" i="6"/>
  <c r="S986" i="6"/>
  <c r="S1145" i="6"/>
  <c r="S1071" i="6"/>
  <c r="S1004" i="6"/>
  <c r="U857" i="6"/>
  <c r="U879" i="6"/>
  <c r="U865" i="6"/>
  <c r="U838" i="6"/>
  <c r="U804" i="6"/>
  <c r="I1012" i="6"/>
  <c r="N1127" i="6"/>
  <c r="N985" i="6"/>
  <c r="N1053" i="6"/>
  <c r="I994" i="6"/>
  <c r="I1037" i="6" s="1"/>
  <c r="G1175" i="6"/>
  <c r="G1176" i="6" s="1"/>
  <c r="G1137" i="6"/>
  <c r="R1148" i="6"/>
  <c r="R901" i="6"/>
  <c r="R1149" i="6" s="1"/>
  <c r="R1078" i="6"/>
  <c r="R891" i="6"/>
  <c r="R1079" i="6" s="1"/>
  <c r="R826" i="6"/>
  <c r="R1131" i="6"/>
  <c r="R848" i="6"/>
  <c r="R1132" i="6" s="1"/>
  <c r="R812" i="6"/>
  <c r="W1078" i="6"/>
  <c r="W891" i="6"/>
  <c r="W1079" i="6" s="1"/>
  <c r="W857" i="6"/>
  <c r="W879" i="6"/>
  <c r="W826" i="6"/>
  <c r="W804" i="6"/>
  <c r="V1148" i="6"/>
  <c r="V901" i="6"/>
  <c r="V1149" i="6" s="1"/>
  <c r="V1078" i="6"/>
  <c r="V891" i="6"/>
  <c r="V1079" i="6" s="1"/>
  <c r="V826" i="6"/>
  <c r="V1131" i="6"/>
  <c r="V848" i="6"/>
  <c r="V1132" i="6" s="1"/>
  <c r="V812" i="6"/>
  <c r="O1078" i="6"/>
  <c r="O891" i="6"/>
  <c r="O1079" i="6" s="1"/>
  <c r="O857" i="6"/>
  <c r="O879" i="6"/>
  <c r="O826" i="6"/>
  <c r="O804" i="6"/>
  <c r="Q1148" i="6"/>
  <c r="Q901" i="6"/>
  <c r="Q1149" i="6" s="1"/>
  <c r="Q1078" i="6"/>
  <c r="Q891" i="6"/>
  <c r="Q1079" i="6" s="1"/>
  <c r="Q826" i="6"/>
  <c r="Q1131" i="6"/>
  <c r="Q848" i="6"/>
  <c r="Q1132" i="6" s="1"/>
  <c r="Q812" i="6"/>
  <c r="L1078" i="6"/>
  <c r="L891" i="6"/>
  <c r="L1079" i="6" s="1"/>
  <c r="L857" i="6"/>
  <c r="L879" i="6"/>
  <c r="L826" i="6"/>
  <c r="L804" i="6"/>
  <c r="P865" i="6"/>
  <c r="P1148" i="6"/>
  <c r="P901" i="6"/>
  <c r="P1149" i="6" s="1"/>
  <c r="P1131" i="6"/>
  <c r="P848" i="6"/>
  <c r="P1132" i="6" s="1"/>
  <c r="P838" i="6"/>
  <c r="P812" i="6"/>
  <c r="M857" i="6"/>
  <c r="M879" i="6"/>
  <c r="M865" i="6"/>
  <c r="M838" i="6"/>
  <c r="M804" i="6"/>
  <c r="X865" i="6"/>
  <c r="X1148" i="6"/>
  <c r="X901" i="6"/>
  <c r="X1149" i="6" s="1"/>
  <c r="X1131" i="6"/>
  <c r="X848" i="6"/>
  <c r="X1132" i="6" s="1"/>
  <c r="X838" i="6"/>
  <c r="X812" i="6"/>
  <c r="T1078" i="6"/>
  <c r="T891" i="6"/>
  <c r="T1079" i="6" s="1"/>
  <c r="T857" i="6"/>
  <c r="T879" i="6"/>
  <c r="T826" i="6"/>
  <c r="T804" i="6"/>
  <c r="I1019" i="6" l="1"/>
  <c r="I1090" i="6"/>
  <c r="H1192" i="6"/>
  <c r="H1193" i="6"/>
  <c r="I1084" i="6"/>
  <c r="N1055" i="6"/>
  <c r="I1016" i="6"/>
  <c r="G1025" i="6"/>
  <c r="I1038" i="6"/>
  <c r="J983" i="6"/>
  <c r="I1157" i="6"/>
  <c r="H1191" i="6"/>
  <c r="I1113" i="6"/>
  <c r="I1180" i="6"/>
  <c r="G1182" i="6"/>
  <c r="G1115" i="6"/>
  <c r="G1192" i="6" s="1"/>
  <c r="G1099" i="6"/>
  <c r="G1040" i="6"/>
  <c r="J994" i="6"/>
  <c r="J1037" i="6" s="1"/>
  <c r="I1093" i="6"/>
  <c r="I1154" i="6"/>
  <c r="J1001" i="6"/>
  <c r="J1072" i="6"/>
  <c r="J1012" i="6"/>
  <c r="N1163" i="6"/>
  <c r="N987" i="6"/>
  <c r="J1068" i="6"/>
  <c r="J1146" i="6"/>
  <c r="J1051" i="6"/>
  <c r="N1136" i="6"/>
  <c r="N1179" i="6" s="1"/>
  <c r="N1129" i="6"/>
  <c r="J1163" i="6"/>
  <c r="S1163" i="6"/>
  <c r="J1062" i="6"/>
  <c r="J1112" i="6" s="1"/>
  <c r="J1005" i="6"/>
  <c r="J1083" i="6"/>
  <c r="Y1133" i="6"/>
  <c r="Y1150" i="6"/>
  <c r="T1133" i="6"/>
  <c r="T1150" i="6"/>
  <c r="M1133" i="6"/>
  <c r="M1150" i="6"/>
  <c r="J1153" i="6"/>
  <c r="N1083" i="6"/>
  <c r="L1133" i="6"/>
  <c r="L1150" i="6"/>
  <c r="O1133" i="6"/>
  <c r="O1150" i="6"/>
  <c r="W1133" i="6"/>
  <c r="W1150" i="6"/>
  <c r="F1074" i="6"/>
  <c r="K1133" i="6"/>
  <c r="K1150" i="6"/>
  <c r="N1012" i="6"/>
  <c r="S1136" i="6"/>
  <c r="S1179" i="6" s="1"/>
  <c r="Z1066" i="6"/>
  <c r="Z1140" i="6"/>
  <c r="Z999" i="6"/>
  <c r="R1049" i="6"/>
  <c r="R1123" i="6"/>
  <c r="R981" i="6"/>
  <c r="T1123" i="6"/>
  <c r="T981" i="6"/>
  <c r="T1049" i="6"/>
  <c r="T1066" i="6"/>
  <c r="T1140" i="6"/>
  <c r="T999" i="6"/>
  <c r="M1123" i="6"/>
  <c r="M981" i="6"/>
  <c r="M1049" i="6"/>
  <c r="O1123" i="6"/>
  <c r="O981" i="6"/>
  <c r="O1049" i="6"/>
  <c r="W1066" i="6"/>
  <c r="W1140" i="6"/>
  <c r="W999" i="6"/>
  <c r="F993" i="6"/>
  <c r="F991" i="6"/>
  <c r="K1049" i="6"/>
  <c r="K1123" i="6"/>
  <c r="K981" i="6"/>
  <c r="T1124" i="6"/>
  <c r="T1050" i="6"/>
  <c r="T982" i="6"/>
  <c r="T1075" i="6"/>
  <c r="T1008" i="6"/>
  <c r="T1141" i="6"/>
  <c r="T1067" i="6"/>
  <c r="T1000" i="6"/>
  <c r="X1128" i="6"/>
  <c r="X1054" i="6"/>
  <c r="X986" i="6"/>
  <c r="X1145" i="6"/>
  <c r="X1071" i="6"/>
  <c r="X1004" i="6"/>
  <c r="M1075" i="6"/>
  <c r="M1008" i="6"/>
  <c r="M1141" i="6"/>
  <c r="M1067" i="6"/>
  <c r="M1000" i="6"/>
  <c r="P1128" i="6"/>
  <c r="P1054" i="6"/>
  <c r="P986" i="6"/>
  <c r="P1145" i="6"/>
  <c r="P1071" i="6"/>
  <c r="P1004" i="6"/>
  <c r="L1124" i="6"/>
  <c r="L1050" i="6"/>
  <c r="L982" i="6"/>
  <c r="L1058" i="6"/>
  <c r="L990" i="6"/>
  <c r="L1075" i="6"/>
  <c r="L1008" i="6"/>
  <c r="L1141" i="6"/>
  <c r="L1067" i="6"/>
  <c r="L1000" i="6"/>
  <c r="Q1128" i="6"/>
  <c r="Q1054" i="6"/>
  <c r="Q986" i="6"/>
  <c r="Q1058" i="6"/>
  <c r="Q990" i="6"/>
  <c r="O1124" i="6"/>
  <c r="O1050" i="6"/>
  <c r="O982" i="6"/>
  <c r="O1058" i="6"/>
  <c r="O990" i="6"/>
  <c r="O1075" i="6"/>
  <c r="O1008" i="6"/>
  <c r="O1141" i="6"/>
  <c r="O1067" i="6"/>
  <c r="O1000" i="6"/>
  <c r="V1128" i="6"/>
  <c r="V1054" i="6"/>
  <c r="V986" i="6"/>
  <c r="V1058" i="6"/>
  <c r="V990" i="6"/>
  <c r="W1124" i="6"/>
  <c r="W1050" i="6"/>
  <c r="W982" i="6"/>
  <c r="W1058" i="6"/>
  <c r="W990" i="6"/>
  <c r="W1075" i="6"/>
  <c r="W1008" i="6"/>
  <c r="W1141" i="6"/>
  <c r="W1067" i="6"/>
  <c r="W1000" i="6"/>
  <c r="R1128" i="6"/>
  <c r="R1054" i="6"/>
  <c r="R986" i="6"/>
  <c r="R1058" i="6"/>
  <c r="R990" i="6"/>
  <c r="N1049" i="6"/>
  <c r="N1123" i="6"/>
  <c r="N981" i="6"/>
  <c r="U1049" i="6"/>
  <c r="U1123" i="6"/>
  <c r="U981" i="6"/>
  <c r="S1066" i="6"/>
  <c r="S1140" i="6"/>
  <c r="S999" i="6"/>
  <c r="U1070" i="6"/>
  <c r="U1144" i="6"/>
  <c r="U1003" i="6"/>
  <c r="U1074" i="6"/>
  <c r="U1007" i="6"/>
  <c r="U1140" i="6"/>
  <c r="U999" i="6"/>
  <c r="U1066" i="6"/>
  <c r="K1057" i="6"/>
  <c r="K989" i="6"/>
  <c r="K1074" i="6"/>
  <c r="K1007" i="6"/>
  <c r="K1140" i="6"/>
  <c r="K999" i="6"/>
  <c r="K1066" i="6"/>
  <c r="K1080" i="6"/>
  <c r="K1096" i="6" s="1"/>
  <c r="Y1053" i="6"/>
  <c r="Y1127" i="6"/>
  <c r="Y985" i="6"/>
  <c r="Y1057" i="6"/>
  <c r="Y989" i="6"/>
  <c r="Y1080" i="6"/>
  <c r="Y1096" i="6" s="1"/>
  <c r="Z1123" i="6"/>
  <c r="Z981" i="6"/>
  <c r="Z1049" i="6"/>
  <c r="Z1070" i="6"/>
  <c r="Z1144" i="6"/>
  <c r="Z1003" i="6"/>
  <c r="Z1007" i="6"/>
  <c r="Z1074" i="6"/>
  <c r="I1108" i="6"/>
  <c r="I1109" i="6" s="1"/>
  <c r="I1063" i="6"/>
  <c r="J1142" i="6"/>
  <c r="J1152" i="6"/>
  <c r="J1011" i="6"/>
  <c r="J1009" i="6"/>
  <c r="S1012" i="6"/>
  <c r="T1053" i="6"/>
  <c r="T1127" i="6"/>
  <c r="T985" i="6"/>
  <c r="T1070" i="6"/>
  <c r="T1144" i="6"/>
  <c r="T1003" i="6"/>
  <c r="X1123" i="6"/>
  <c r="X981" i="6"/>
  <c r="X1049" i="6"/>
  <c r="X989" i="6"/>
  <c r="X1057" i="6"/>
  <c r="X1074" i="6"/>
  <c r="X1007" i="6"/>
  <c r="X1066" i="6"/>
  <c r="X1140" i="6"/>
  <c r="X999" i="6"/>
  <c r="X1080" i="6"/>
  <c r="X1096" i="6" s="1"/>
  <c r="M1127" i="6"/>
  <c r="M985" i="6"/>
  <c r="M1053" i="6"/>
  <c r="M989" i="6"/>
  <c r="M1057" i="6"/>
  <c r="M1080" i="6"/>
  <c r="M1096" i="6" s="1"/>
  <c r="P1049" i="6"/>
  <c r="P1123" i="6"/>
  <c r="P981" i="6"/>
  <c r="P1057" i="6"/>
  <c r="P989" i="6"/>
  <c r="P1074" i="6"/>
  <c r="P1007" i="6"/>
  <c r="P1080" i="6"/>
  <c r="P1096" i="6" s="1"/>
  <c r="L1053" i="6"/>
  <c r="L1127" i="6"/>
  <c r="L985" i="6"/>
  <c r="L1070" i="6"/>
  <c r="L1144" i="6"/>
  <c r="L1003" i="6"/>
  <c r="Q1049" i="6"/>
  <c r="Q1123" i="6"/>
  <c r="Q981" i="6"/>
  <c r="Q1144" i="6"/>
  <c r="Q1003" i="6"/>
  <c r="Q1070" i="6"/>
  <c r="Q1007" i="6"/>
  <c r="Q1074" i="6"/>
  <c r="Q1066" i="6"/>
  <c r="Q1140" i="6"/>
  <c r="Q999" i="6"/>
  <c r="O1127" i="6"/>
  <c r="O985" i="6"/>
  <c r="O1053" i="6"/>
  <c r="O1144" i="6"/>
  <c r="O1003" i="6"/>
  <c r="O1070" i="6"/>
  <c r="V1123" i="6"/>
  <c r="V981" i="6"/>
  <c r="V1049" i="6"/>
  <c r="V1144" i="6"/>
  <c r="V1003" i="6"/>
  <c r="V1070" i="6"/>
  <c r="V1007" i="6"/>
  <c r="V1074" i="6"/>
  <c r="V1140" i="6"/>
  <c r="V999" i="6"/>
  <c r="V1066" i="6"/>
  <c r="W1127" i="6"/>
  <c r="W985" i="6"/>
  <c r="W1053" i="6"/>
  <c r="W1144" i="6"/>
  <c r="W1003" i="6"/>
  <c r="W1070" i="6"/>
  <c r="R1070" i="6"/>
  <c r="R1144" i="6"/>
  <c r="R1003" i="6"/>
  <c r="R1007" i="6"/>
  <c r="R1074" i="6"/>
  <c r="Y1140" i="6"/>
  <c r="Y999" i="6"/>
  <c r="Y1066" i="6"/>
  <c r="N994" i="6"/>
  <c r="N1037" i="6" s="1"/>
  <c r="U1128" i="6"/>
  <c r="U1054" i="6"/>
  <c r="U986" i="6"/>
  <c r="U1058" i="6"/>
  <c r="U990" i="6"/>
  <c r="S1061" i="6"/>
  <c r="S1059" i="6"/>
  <c r="S1093" i="6" s="1"/>
  <c r="S1146" i="6"/>
  <c r="S987" i="6"/>
  <c r="S1055" i="6"/>
  <c r="F1057" i="6"/>
  <c r="K1053" i="6"/>
  <c r="K1127" i="6"/>
  <c r="K985" i="6"/>
  <c r="K1144" i="6"/>
  <c r="K1003" i="6"/>
  <c r="K1070" i="6"/>
  <c r="J993" i="6"/>
  <c r="J991" i="6"/>
  <c r="J987" i="6"/>
  <c r="J1055" i="6"/>
  <c r="Y1049" i="6"/>
  <c r="Y1123" i="6"/>
  <c r="Y981" i="6"/>
  <c r="Y1144" i="6"/>
  <c r="Y1003" i="6"/>
  <c r="Y1070" i="6"/>
  <c r="Y1074" i="6"/>
  <c r="Y1007" i="6"/>
  <c r="Z1053" i="6"/>
  <c r="Z1127" i="6"/>
  <c r="Z985" i="6"/>
  <c r="Z1133" i="6"/>
  <c r="Z1057" i="6"/>
  <c r="Z989" i="6"/>
  <c r="Z1080" i="6"/>
  <c r="Z1096" i="6" s="1"/>
  <c r="Z1150" i="6"/>
  <c r="N1068" i="6"/>
  <c r="N1142" i="6"/>
  <c r="N1152" i="6"/>
  <c r="N1005" i="6"/>
  <c r="I1013" i="6"/>
  <c r="N991" i="6"/>
  <c r="S1083" i="6"/>
  <c r="S1062" i="6"/>
  <c r="S1112" i="6" s="1"/>
  <c r="N1009" i="6"/>
  <c r="S983" i="6"/>
  <c r="T1058" i="6"/>
  <c r="T990" i="6"/>
  <c r="M1124" i="6"/>
  <c r="M1050" i="6"/>
  <c r="M982" i="6"/>
  <c r="M1145" i="6"/>
  <c r="M1071" i="6"/>
  <c r="M1004" i="6"/>
  <c r="T1057" i="6"/>
  <c r="T989" i="6"/>
  <c r="T1007" i="6"/>
  <c r="T1074" i="6"/>
  <c r="T1080" i="6"/>
  <c r="T1096" i="6" s="1"/>
  <c r="X1127" i="6"/>
  <c r="X1129" i="6" s="1"/>
  <c r="X985" i="6"/>
  <c r="X1053" i="6"/>
  <c r="X1133" i="6"/>
  <c r="X1150" i="6"/>
  <c r="X1144" i="6"/>
  <c r="X1003" i="6"/>
  <c r="X1070" i="6"/>
  <c r="M1070" i="6"/>
  <c r="M1144" i="6"/>
  <c r="M1003" i="6"/>
  <c r="M1074" i="6"/>
  <c r="M1007" i="6"/>
  <c r="M1066" i="6"/>
  <c r="M1140" i="6"/>
  <c r="M999" i="6"/>
  <c r="P1127" i="6"/>
  <c r="P985" i="6"/>
  <c r="P1053" i="6"/>
  <c r="P1133" i="6"/>
  <c r="P1150" i="6"/>
  <c r="P1144" i="6"/>
  <c r="P1003" i="6"/>
  <c r="P1070" i="6"/>
  <c r="L1049" i="6"/>
  <c r="L1123" i="6"/>
  <c r="L981" i="6"/>
  <c r="L989" i="6"/>
  <c r="L1057" i="6"/>
  <c r="L1074" i="6"/>
  <c r="L1007" i="6"/>
  <c r="L1066" i="6"/>
  <c r="L1140" i="6"/>
  <c r="L999" i="6"/>
  <c r="L1080" i="6"/>
  <c r="L1096" i="6" s="1"/>
  <c r="Q1053" i="6"/>
  <c r="Q1127" i="6"/>
  <c r="Q985" i="6"/>
  <c r="Q1133" i="6"/>
  <c r="Q1057" i="6"/>
  <c r="Q989" i="6"/>
  <c r="Q1080" i="6"/>
  <c r="Q1096" i="6" s="1"/>
  <c r="Q1150" i="6"/>
  <c r="O1057" i="6"/>
  <c r="O989" i="6"/>
  <c r="O1074" i="6"/>
  <c r="O1007" i="6"/>
  <c r="O1140" i="6"/>
  <c r="O999" i="6"/>
  <c r="O1066" i="6"/>
  <c r="O1080" i="6"/>
  <c r="O1096" i="6" s="1"/>
  <c r="V1127" i="6"/>
  <c r="V985" i="6"/>
  <c r="V987" i="6" s="1"/>
  <c r="V1053" i="6"/>
  <c r="V1133" i="6"/>
  <c r="V1057" i="6"/>
  <c r="V989" i="6"/>
  <c r="V1080" i="6"/>
  <c r="V1096" i="6" s="1"/>
  <c r="V1150" i="6"/>
  <c r="W1049" i="6"/>
  <c r="W1123" i="6"/>
  <c r="W981" i="6"/>
  <c r="W1057" i="6"/>
  <c r="W989" i="6"/>
  <c r="W1074" i="6"/>
  <c r="W1007" i="6"/>
  <c r="W1080" i="6"/>
  <c r="W1096" i="6" s="1"/>
  <c r="R1053" i="6"/>
  <c r="R1127" i="6"/>
  <c r="R985" i="6"/>
  <c r="R1133" i="6"/>
  <c r="R1057" i="6"/>
  <c r="R989" i="6"/>
  <c r="R1080" i="6"/>
  <c r="R1096" i="6" s="1"/>
  <c r="R1150" i="6"/>
  <c r="P1066" i="6"/>
  <c r="P1140" i="6"/>
  <c r="P999" i="6"/>
  <c r="R1140" i="6"/>
  <c r="R999" i="6"/>
  <c r="R1066" i="6"/>
  <c r="U1124" i="6"/>
  <c r="U1050" i="6"/>
  <c r="U982" i="6"/>
  <c r="U1145" i="6"/>
  <c r="U1071" i="6"/>
  <c r="U1004" i="6"/>
  <c r="U1075" i="6"/>
  <c r="U1008" i="6"/>
  <c r="U1141" i="6"/>
  <c r="U1067" i="6"/>
  <c r="U1000" i="6"/>
  <c r="K1124" i="6"/>
  <c r="K1050" i="6"/>
  <c r="K982" i="6"/>
  <c r="K1058" i="6"/>
  <c r="K990" i="6"/>
  <c r="K1075" i="6"/>
  <c r="K1008" i="6"/>
  <c r="K1141" i="6"/>
  <c r="K1067" i="6"/>
  <c r="K1000" i="6"/>
  <c r="Y1128" i="6"/>
  <c r="Y1054" i="6"/>
  <c r="Y986" i="6"/>
  <c r="Y1058" i="6"/>
  <c r="Y990" i="6"/>
  <c r="Z1124" i="6"/>
  <c r="Z1050" i="6"/>
  <c r="Z982" i="6"/>
  <c r="Z1145" i="6"/>
  <c r="Z1071" i="6"/>
  <c r="Z1004" i="6"/>
  <c r="Z1075" i="6"/>
  <c r="Z1008" i="6"/>
  <c r="Z1141" i="6"/>
  <c r="Z1067" i="6"/>
  <c r="Z1000" i="6"/>
  <c r="N1153" i="6"/>
  <c r="J1076" i="6"/>
  <c r="J1135" i="6"/>
  <c r="J1125" i="6"/>
  <c r="S1153" i="6"/>
  <c r="T1128" i="6"/>
  <c r="T1054" i="6"/>
  <c r="T986" i="6"/>
  <c r="T1145" i="6"/>
  <c r="T1071" i="6"/>
  <c r="T1004" i="6"/>
  <c r="X1124" i="6"/>
  <c r="X1050" i="6"/>
  <c r="X982" i="6"/>
  <c r="X1058" i="6"/>
  <c r="X990" i="6"/>
  <c r="X1075" i="6"/>
  <c r="X1008" i="6"/>
  <c r="X1141" i="6"/>
  <c r="X1067" i="6"/>
  <c r="X1000" i="6"/>
  <c r="M1128" i="6"/>
  <c r="M1054" i="6"/>
  <c r="M986" i="6"/>
  <c r="M1058" i="6"/>
  <c r="M990" i="6"/>
  <c r="P1124" i="6"/>
  <c r="P1050" i="6"/>
  <c r="P982" i="6"/>
  <c r="P1058" i="6"/>
  <c r="P990" i="6"/>
  <c r="P1075" i="6"/>
  <c r="P1008" i="6"/>
  <c r="P1141" i="6"/>
  <c r="P1067" i="6"/>
  <c r="P1000" i="6"/>
  <c r="L1128" i="6"/>
  <c r="L1054" i="6"/>
  <c r="L986" i="6"/>
  <c r="L1145" i="6"/>
  <c r="L1071" i="6"/>
  <c r="L1004" i="6"/>
  <c r="Q1124" i="6"/>
  <c r="Q1050" i="6"/>
  <c r="Q982" i="6"/>
  <c r="Q1145" i="6"/>
  <c r="Q1071" i="6"/>
  <c r="Q1004" i="6"/>
  <c r="Q1075" i="6"/>
  <c r="Q1008" i="6"/>
  <c r="Q1141" i="6"/>
  <c r="Q1067" i="6"/>
  <c r="Q1000" i="6"/>
  <c r="O1128" i="6"/>
  <c r="O1054" i="6"/>
  <c r="O986" i="6"/>
  <c r="O1145" i="6"/>
  <c r="O1071" i="6"/>
  <c r="O1004" i="6"/>
  <c r="V1124" i="6"/>
  <c r="V1050" i="6"/>
  <c r="V982" i="6"/>
  <c r="V1145" i="6"/>
  <c r="V1071" i="6"/>
  <c r="V1004" i="6"/>
  <c r="V1075" i="6"/>
  <c r="V1008" i="6"/>
  <c r="V1141" i="6"/>
  <c r="V1067" i="6"/>
  <c r="V1000" i="6"/>
  <c r="W1128" i="6"/>
  <c r="W1054" i="6"/>
  <c r="W986" i="6"/>
  <c r="W1145" i="6"/>
  <c r="W1071" i="6"/>
  <c r="W1004" i="6"/>
  <c r="R1124" i="6"/>
  <c r="R1050" i="6"/>
  <c r="R982" i="6"/>
  <c r="R1145" i="6"/>
  <c r="R1071" i="6"/>
  <c r="R1004" i="6"/>
  <c r="R1075" i="6"/>
  <c r="R1008" i="6"/>
  <c r="R1141" i="6"/>
  <c r="R1067" i="6"/>
  <c r="R1000" i="6"/>
  <c r="G1166" i="6"/>
  <c r="N1062" i="6"/>
  <c r="N1112" i="6" s="1"/>
  <c r="N1113" i="6" s="1"/>
  <c r="N1076" i="6"/>
  <c r="N1093" i="6" s="1"/>
  <c r="U1127" i="6"/>
  <c r="U985" i="6"/>
  <c r="U1053" i="6"/>
  <c r="U1133" i="6"/>
  <c r="U1057" i="6"/>
  <c r="U989" i="6"/>
  <c r="U1080" i="6"/>
  <c r="U1096" i="6" s="1"/>
  <c r="U1150" i="6"/>
  <c r="N1082" i="6"/>
  <c r="S1005" i="6"/>
  <c r="S1072" i="6"/>
  <c r="S1129" i="6"/>
  <c r="F1007" i="6"/>
  <c r="K1128" i="6"/>
  <c r="K1054" i="6"/>
  <c r="K986" i="6"/>
  <c r="K1145" i="6"/>
  <c r="K1071" i="6"/>
  <c r="K1004" i="6"/>
  <c r="J1082" i="6"/>
  <c r="J1059" i="6"/>
  <c r="J1061" i="6"/>
  <c r="J1129" i="6"/>
  <c r="J1160" i="6" s="1"/>
  <c r="Y1124" i="6"/>
  <c r="Y1050" i="6"/>
  <c r="Y982" i="6"/>
  <c r="Y1145" i="6"/>
  <c r="Y1071" i="6"/>
  <c r="Y1004" i="6"/>
  <c r="Y1075" i="6"/>
  <c r="Y1008" i="6"/>
  <c r="Y1141" i="6"/>
  <c r="Y1067" i="6"/>
  <c r="Y1000" i="6"/>
  <c r="Z1128" i="6"/>
  <c r="Z1054" i="6"/>
  <c r="Z986" i="6"/>
  <c r="Z1058" i="6"/>
  <c r="Z990" i="6"/>
  <c r="I1033" i="6"/>
  <c r="I995" i="6"/>
  <c r="N1001" i="6"/>
  <c r="N1072" i="6"/>
  <c r="N1146" i="6"/>
  <c r="I1175" i="6"/>
  <c r="I1137" i="6"/>
  <c r="I1022" i="6"/>
  <c r="S1009" i="6"/>
  <c r="S1022" i="6" s="1"/>
  <c r="S994" i="6"/>
  <c r="S1037" i="6" s="1"/>
  <c r="J1136" i="6"/>
  <c r="J1179" i="6" s="1"/>
  <c r="N1011" i="6"/>
  <c r="S993" i="6"/>
  <c r="S1051" i="6"/>
  <c r="S1135" i="6"/>
  <c r="S1125" i="6"/>
  <c r="F1097" i="6" l="1"/>
  <c r="I1166" i="6"/>
  <c r="N1090" i="6"/>
  <c r="G1193" i="6"/>
  <c r="H1194" i="6"/>
  <c r="H1198" i="6" s="1"/>
  <c r="I1025" i="6"/>
  <c r="N1180" i="6"/>
  <c r="P1005" i="6"/>
  <c r="P1055" i="6"/>
  <c r="N1084" i="6"/>
  <c r="U987" i="6"/>
  <c r="N1038" i="6"/>
  <c r="J1013" i="6"/>
  <c r="Z994" i="6"/>
  <c r="Z1037" i="6" s="1"/>
  <c r="J1090" i="6"/>
  <c r="J1180" i="6"/>
  <c r="J1016" i="6"/>
  <c r="G1191" i="6"/>
  <c r="I1176" i="6"/>
  <c r="I1182" i="6" s="1"/>
  <c r="W1163" i="6"/>
  <c r="O1163" i="6"/>
  <c r="L1163" i="6"/>
  <c r="M1163" i="6"/>
  <c r="J1113" i="6"/>
  <c r="J1084" i="6"/>
  <c r="I1099" i="6"/>
  <c r="J1038" i="6"/>
  <c r="N1013" i="6"/>
  <c r="I1034" i="6"/>
  <c r="I1040" i="6" s="1"/>
  <c r="Z1062" i="6"/>
  <c r="Z1112" i="6" s="1"/>
  <c r="Y1136" i="6"/>
  <c r="Y1179" i="6" s="1"/>
  <c r="W983" i="6"/>
  <c r="X1146" i="6"/>
  <c r="X1160" i="6" s="1"/>
  <c r="J1154" i="6"/>
  <c r="K1163" i="6"/>
  <c r="T1163" i="6"/>
  <c r="U1082" i="6"/>
  <c r="N1160" i="6"/>
  <c r="S1090" i="6"/>
  <c r="R1136" i="6"/>
  <c r="R1179" i="6" s="1"/>
  <c r="W1083" i="6"/>
  <c r="Q1136" i="6"/>
  <c r="Q1179" i="6" s="1"/>
  <c r="L1083" i="6"/>
  <c r="P994" i="6"/>
  <c r="P1037" i="6" s="1"/>
  <c r="P1136" i="6"/>
  <c r="P1179" i="6" s="1"/>
  <c r="X1153" i="6"/>
  <c r="X1062" i="6"/>
  <c r="X1112" i="6" s="1"/>
  <c r="S1180" i="6"/>
  <c r="R1129" i="6"/>
  <c r="O1001" i="6"/>
  <c r="Q1129" i="6"/>
  <c r="L983" i="6"/>
  <c r="P1129" i="6"/>
  <c r="X1005" i="6"/>
  <c r="X1055" i="6"/>
  <c r="T1076" i="6"/>
  <c r="N1019" i="6"/>
  <c r="J1019" i="6"/>
  <c r="J1087" i="6"/>
  <c r="P1153" i="6"/>
  <c r="P1062" i="6"/>
  <c r="P1112" i="6" s="1"/>
  <c r="X994" i="6"/>
  <c r="X1037" i="6" s="1"/>
  <c r="X1136" i="6"/>
  <c r="X1179" i="6" s="1"/>
  <c r="T1083" i="6"/>
  <c r="R1055" i="6"/>
  <c r="W1051" i="6"/>
  <c r="L1001" i="6"/>
  <c r="L1076" i="6"/>
  <c r="P1146" i="6"/>
  <c r="P1160" i="6" s="1"/>
  <c r="M1001" i="6"/>
  <c r="M1076" i="6"/>
  <c r="X1072" i="6"/>
  <c r="X987" i="6"/>
  <c r="K1082" i="6"/>
  <c r="Z1082" i="6"/>
  <c r="Y1163" i="6"/>
  <c r="M1083" i="6"/>
  <c r="S1038" i="6"/>
  <c r="S1019" i="6"/>
  <c r="U1129" i="6"/>
  <c r="R987" i="6"/>
  <c r="V1055" i="6"/>
  <c r="O1076" i="6"/>
  <c r="Q987" i="6"/>
  <c r="L1068" i="6"/>
  <c r="P1072" i="6"/>
  <c r="P987" i="6"/>
  <c r="M1068" i="6"/>
  <c r="L1051" i="6"/>
  <c r="I1115" i="6"/>
  <c r="V1082" i="6"/>
  <c r="U1055" i="6"/>
  <c r="V1136" i="6"/>
  <c r="V1179" i="6" s="1"/>
  <c r="O1083" i="6"/>
  <c r="M1062" i="6"/>
  <c r="M1112" i="6" s="1"/>
  <c r="W1076" i="6"/>
  <c r="V1129" i="6"/>
  <c r="O1068" i="6"/>
  <c r="Q1055" i="6"/>
  <c r="Q1082" i="6"/>
  <c r="O1082" i="6"/>
  <c r="M994" i="6"/>
  <c r="M1037" i="6" s="1"/>
  <c r="U1136" i="6"/>
  <c r="U1179" i="6" s="1"/>
  <c r="Z1083" i="6"/>
  <c r="K1083" i="6"/>
  <c r="M1072" i="6"/>
  <c r="Y1153" i="6"/>
  <c r="Y1180" i="6" s="1"/>
  <c r="M1146" i="6"/>
  <c r="P1083" i="6"/>
  <c r="X1083" i="6"/>
  <c r="Y1083" i="6"/>
  <c r="R1012" i="6"/>
  <c r="V1153" i="6"/>
  <c r="V1083" i="6"/>
  <c r="Q1012" i="6"/>
  <c r="P1012" i="6"/>
  <c r="P1038" i="6" s="1"/>
  <c r="U1153" i="6"/>
  <c r="U1083" i="6"/>
  <c r="U1163" i="6"/>
  <c r="R1083" i="6"/>
  <c r="Q1083" i="6"/>
  <c r="N1022" i="6"/>
  <c r="Z1153" i="6"/>
  <c r="W1082" i="6"/>
  <c r="J1108" i="6"/>
  <c r="J1109" i="6" s="1"/>
  <c r="J1063" i="6"/>
  <c r="F1011" i="6"/>
  <c r="F1009" i="6"/>
  <c r="F1022" i="6" s="1"/>
  <c r="U1061" i="6"/>
  <c r="U1059" i="6"/>
  <c r="J1175" i="6"/>
  <c r="J1176" i="6" s="1"/>
  <c r="J1137" i="6"/>
  <c r="Z1136" i="6"/>
  <c r="Z1179" i="6" s="1"/>
  <c r="Y994" i="6"/>
  <c r="Y1037" i="6" s="1"/>
  <c r="K1012" i="6"/>
  <c r="K994" i="6"/>
  <c r="K1037" i="6" s="1"/>
  <c r="K1136" i="6"/>
  <c r="K1179" i="6" s="1"/>
  <c r="R1001" i="6"/>
  <c r="P1001" i="6"/>
  <c r="P1068" i="6"/>
  <c r="R993" i="6"/>
  <c r="R991" i="6"/>
  <c r="W1009" i="6"/>
  <c r="W1011" i="6"/>
  <c r="W991" i="6"/>
  <c r="W993" i="6"/>
  <c r="V993" i="6"/>
  <c r="V991" i="6"/>
  <c r="O1152" i="6"/>
  <c r="O1142" i="6"/>
  <c r="O1061" i="6"/>
  <c r="O1059" i="6"/>
  <c r="Q991" i="6"/>
  <c r="Q993" i="6"/>
  <c r="L993" i="6"/>
  <c r="L991" i="6"/>
  <c r="L1135" i="6"/>
  <c r="L1125" i="6"/>
  <c r="T993" i="6"/>
  <c r="T991" i="6"/>
  <c r="T1062" i="6"/>
  <c r="T1112" i="6" s="1"/>
  <c r="N1154" i="6"/>
  <c r="Z993" i="6"/>
  <c r="Z991" i="6"/>
  <c r="Z1129" i="6"/>
  <c r="Y1009" i="6"/>
  <c r="Y1011" i="6"/>
  <c r="Y1072" i="6"/>
  <c r="Y1146" i="6"/>
  <c r="Y1135" i="6"/>
  <c r="Y1125" i="6"/>
  <c r="K1005" i="6"/>
  <c r="K1129" i="6"/>
  <c r="F1059" i="6"/>
  <c r="F1061" i="6"/>
  <c r="U994" i="6"/>
  <c r="U1037" i="6" s="1"/>
  <c r="Y1068" i="6"/>
  <c r="Y1152" i="6"/>
  <c r="Y1142" i="6"/>
  <c r="R1011" i="6"/>
  <c r="R1009" i="6"/>
  <c r="R1146" i="6"/>
  <c r="W1072" i="6"/>
  <c r="W1146" i="6"/>
  <c r="W1055" i="6"/>
  <c r="W1129" i="6"/>
  <c r="V1001" i="6"/>
  <c r="V1076" i="6"/>
  <c r="V1072" i="6"/>
  <c r="V1146" i="6"/>
  <c r="V983" i="6"/>
  <c r="O1072" i="6"/>
  <c r="O1146" i="6"/>
  <c r="O1055" i="6"/>
  <c r="O1129" i="6"/>
  <c r="Q1152" i="6"/>
  <c r="Q1142" i="6"/>
  <c r="Q1076" i="6"/>
  <c r="Q1072" i="6"/>
  <c r="Q1146" i="6"/>
  <c r="Q1135" i="6"/>
  <c r="Q1125" i="6"/>
  <c r="L1005" i="6"/>
  <c r="L1072" i="6"/>
  <c r="L987" i="6"/>
  <c r="L1055" i="6"/>
  <c r="P1082" i="6"/>
  <c r="P1076" i="6"/>
  <c r="P1059" i="6"/>
  <c r="P1061" i="6"/>
  <c r="P1135" i="6"/>
  <c r="P1125" i="6"/>
  <c r="M991" i="6"/>
  <c r="M993" i="6"/>
  <c r="M987" i="6"/>
  <c r="X1001" i="6"/>
  <c r="X1068" i="6"/>
  <c r="X1076" i="6"/>
  <c r="X993" i="6"/>
  <c r="X991" i="6"/>
  <c r="X983" i="6"/>
  <c r="T1005" i="6"/>
  <c r="T1072" i="6"/>
  <c r="T987" i="6"/>
  <c r="T1055" i="6"/>
  <c r="J1022" i="6"/>
  <c r="Z1076" i="6"/>
  <c r="Z1005" i="6"/>
  <c r="Z1072" i="6"/>
  <c r="Z983" i="6"/>
  <c r="Y1061" i="6"/>
  <c r="Y1059" i="6"/>
  <c r="Y1129" i="6"/>
  <c r="K1068" i="6"/>
  <c r="K1152" i="6"/>
  <c r="K1142" i="6"/>
  <c r="K1076" i="6"/>
  <c r="K1061" i="6"/>
  <c r="K1059" i="6"/>
  <c r="U1001" i="6"/>
  <c r="U1009" i="6"/>
  <c r="U1011" i="6"/>
  <c r="U1005" i="6"/>
  <c r="U1072" i="6"/>
  <c r="S1152" i="6"/>
  <c r="S1154" i="6" s="1"/>
  <c r="S1142" i="6"/>
  <c r="S1157" i="6" s="1"/>
  <c r="U983" i="6"/>
  <c r="U1051" i="6"/>
  <c r="N1135" i="6"/>
  <c r="N1125" i="6"/>
  <c r="N1157" i="6" s="1"/>
  <c r="R1062" i="6"/>
  <c r="R1112" i="6" s="1"/>
  <c r="W1012" i="6"/>
  <c r="W994" i="6"/>
  <c r="W1037" i="6" s="1"/>
  <c r="W1136" i="6"/>
  <c r="W1179" i="6" s="1"/>
  <c r="V994" i="6"/>
  <c r="V1037" i="6" s="1"/>
  <c r="O1153" i="6"/>
  <c r="O1062" i="6"/>
  <c r="O1112" i="6" s="1"/>
  <c r="Q1062" i="6"/>
  <c r="Q1112" i="6" s="1"/>
  <c r="L1012" i="6"/>
  <c r="L994" i="6"/>
  <c r="L1037" i="6" s="1"/>
  <c r="L1136" i="6"/>
  <c r="L1179" i="6" s="1"/>
  <c r="M1012" i="6"/>
  <c r="T1153" i="6"/>
  <c r="K1135" i="6"/>
  <c r="K1125" i="6"/>
  <c r="W1001" i="6"/>
  <c r="W1068" i="6"/>
  <c r="O983" i="6"/>
  <c r="M1051" i="6"/>
  <c r="M1135" i="6"/>
  <c r="M1125" i="6"/>
  <c r="T1142" i="6"/>
  <c r="T1152" i="6"/>
  <c r="T1051" i="6"/>
  <c r="T1135" i="6"/>
  <c r="T1125" i="6"/>
  <c r="R1135" i="6"/>
  <c r="R1125" i="6"/>
  <c r="Z1142" i="6"/>
  <c r="Z1152" i="6"/>
  <c r="S1175" i="6"/>
  <c r="S1137" i="6"/>
  <c r="S1033" i="6"/>
  <c r="S995" i="6"/>
  <c r="Y1012" i="6"/>
  <c r="F1082" i="6"/>
  <c r="F1076" i="6"/>
  <c r="U991" i="6"/>
  <c r="U993" i="6"/>
  <c r="R1153" i="6"/>
  <c r="V1012" i="6"/>
  <c r="Q1153" i="6"/>
  <c r="X1012" i="6"/>
  <c r="J1093" i="6"/>
  <c r="Z1012" i="6"/>
  <c r="Y1062" i="6"/>
  <c r="Y1112" i="6" s="1"/>
  <c r="K1153" i="6"/>
  <c r="K1062" i="6"/>
  <c r="K1112" i="6" s="1"/>
  <c r="U1012" i="6"/>
  <c r="R1068" i="6"/>
  <c r="R1142" i="6"/>
  <c r="R1152" i="6"/>
  <c r="P1142" i="6"/>
  <c r="P1152" i="6"/>
  <c r="P1154" i="6" s="1"/>
  <c r="R1163" i="6"/>
  <c r="R1082" i="6"/>
  <c r="R1059" i="6"/>
  <c r="R1061" i="6"/>
  <c r="W1061" i="6"/>
  <c r="W1059" i="6"/>
  <c r="W1135" i="6"/>
  <c r="W1125" i="6"/>
  <c r="V1163" i="6"/>
  <c r="V1059" i="6"/>
  <c r="V1061" i="6"/>
  <c r="O1009" i="6"/>
  <c r="O1011" i="6"/>
  <c r="O991" i="6"/>
  <c r="O993" i="6"/>
  <c r="Q1163" i="6"/>
  <c r="Q1061" i="6"/>
  <c r="Q1059" i="6"/>
  <c r="L1082" i="6"/>
  <c r="L1142" i="6"/>
  <c r="L1152" i="6"/>
  <c r="L1011" i="6"/>
  <c r="L1009" i="6"/>
  <c r="L1059" i="6"/>
  <c r="L1093" i="6" s="1"/>
  <c r="L1061" i="6"/>
  <c r="P1163" i="6"/>
  <c r="M1152" i="6"/>
  <c r="M1142" i="6"/>
  <c r="M1009" i="6"/>
  <c r="M1011" i="6"/>
  <c r="M1005" i="6"/>
  <c r="X1163" i="6"/>
  <c r="T1082" i="6"/>
  <c r="T1011" i="6"/>
  <c r="T1009" i="6"/>
  <c r="T1059" i="6"/>
  <c r="T1061" i="6"/>
  <c r="M1136" i="6"/>
  <c r="M1179" i="6" s="1"/>
  <c r="T994" i="6"/>
  <c r="T1037" i="6" s="1"/>
  <c r="S1113" i="6"/>
  <c r="Z1163" i="6"/>
  <c r="Z1059" i="6"/>
  <c r="Z1061" i="6"/>
  <c r="Z987" i="6"/>
  <c r="Z1055" i="6"/>
  <c r="Y1076" i="6"/>
  <c r="Y1005" i="6"/>
  <c r="Y983" i="6"/>
  <c r="Y1051" i="6"/>
  <c r="J995" i="6"/>
  <c r="J1033" i="6"/>
  <c r="K1072" i="6"/>
  <c r="K1146" i="6"/>
  <c r="K987" i="6"/>
  <c r="K1055" i="6"/>
  <c r="S1160" i="6"/>
  <c r="S1108" i="6"/>
  <c r="S1063" i="6"/>
  <c r="U1062" i="6"/>
  <c r="U1112" i="6" s="1"/>
  <c r="Y1001" i="6"/>
  <c r="R1076" i="6"/>
  <c r="R1005" i="6"/>
  <c r="R1072" i="6"/>
  <c r="W1005" i="6"/>
  <c r="W987" i="6"/>
  <c r="V1068" i="6"/>
  <c r="V1142" i="6"/>
  <c r="V1152" i="6"/>
  <c r="V1011" i="6"/>
  <c r="V1009" i="6"/>
  <c r="V1005" i="6"/>
  <c r="V1019" i="6" s="1"/>
  <c r="V1051" i="6"/>
  <c r="V1135" i="6"/>
  <c r="V1125" i="6"/>
  <c r="O1005" i="6"/>
  <c r="O987" i="6"/>
  <c r="Q1001" i="6"/>
  <c r="Q1068" i="6"/>
  <c r="Q1009" i="6"/>
  <c r="Q1011" i="6"/>
  <c r="Q1005" i="6"/>
  <c r="Q983" i="6"/>
  <c r="Q1051" i="6"/>
  <c r="L1146" i="6"/>
  <c r="L1129" i="6"/>
  <c r="P1011" i="6"/>
  <c r="P1009" i="6"/>
  <c r="P993" i="6"/>
  <c r="P991" i="6"/>
  <c r="P983" i="6"/>
  <c r="P1051" i="6"/>
  <c r="M1082" i="6"/>
  <c r="M1061" i="6"/>
  <c r="M1059" i="6"/>
  <c r="M1055" i="6"/>
  <c r="M1129" i="6"/>
  <c r="X1082" i="6"/>
  <c r="X1142" i="6"/>
  <c r="X1152" i="6"/>
  <c r="X1011" i="6"/>
  <c r="X1009" i="6"/>
  <c r="X1059" i="6"/>
  <c r="X1061" i="6"/>
  <c r="X1051" i="6"/>
  <c r="X1135" i="6"/>
  <c r="X1125" i="6"/>
  <c r="T1146" i="6"/>
  <c r="T1129" i="6"/>
  <c r="J1157" i="6"/>
  <c r="Z1011" i="6"/>
  <c r="Z1009" i="6"/>
  <c r="Z1146" i="6"/>
  <c r="Z1051" i="6"/>
  <c r="Z1135" i="6"/>
  <c r="Z1125" i="6"/>
  <c r="Y1082" i="6"/>
  <c r="Y991" i="6"/>
  <c r="Y993" i="6"/>
  <c r="Y987" i="6"/>
  <c r="Y1055" i="6"/>
  <c r="K1001" i="6"/>
  <c r="K1009" i="6"/>
  <c r="K1011" i="6"/>
  <c r="K991" i="6"/>
  <c r="K993" i="6"/>
  <c r="U1068" i="6"/>
  <c r="U1152" i="6"/>
  <c r="U1142" i="6"/>
  <c r="U1076" i="6"/>
  <c r="U1146" i="6"/>
  <c r="S1001" i="6"/>
  <c r="S1016" i="6" s="1"/>
  <c r="S1011" i="6"/>
  <c r="S1013" i="6" s="1"/>
  <c r="S1068" i="6"/>
  <c r="S1087" i="6" s="1"/>
  <c r="S1082" i="6"/>
  <c r="S1084" i="6" s="1"/>
  <c r="U1135" i="6"/>
  <c r="U1125" i="6"/>
  <c r="N983" i="6"/>
  <c r="N1016" i="6" s="1"/>
  <c r="N993" i="6"/>
  <c r="N1051" i="6"/>
  <c r="N1087" i="6" s="1"/>
  <c r="N1099" i="6" s="1"/>
  <c r="N1061" i="6"/>
  <c r="R994" i="6"/>
  <c r="R1037" i="6" s="1"/>
  <c r="W1153" i="6"/>
  <c r="W1062" i="6"/>
  <c r="W1112" i="6" s="1"/>
  <c r="V1062" i="6"/>
  <c r="V1112" i="6" s="1"/>
  <c r="O1012" i="6"/>
  <c r="O994" i="6"/>
  <c r="O1037" i="6" s="1"/>
  <c r="O1136" i="6"/>
  <c r="O1179" i="6" s="1"/>
  <c r="Q994" i="6"/>
  <c r="Q1037" i="6" s="1"/>
  <c r="L1153" i="6"/>
  <c r="L1062" i="6"/>
  <c r="L1112" i="6" s="1"/>
  <c r="M1153" i="6"/>
  <c r="T1012" i="6"/>
  <c r="T1136" i="6"/>
  <c r="T1179" i="6" s="1"/>
  <c r="K983" i="6"/>
  <c r="K1051" i="6"/>
  <c r="F995" i="6"/>
  <c r="F1033" i="6"/>
  <c r="W1152" i="6"/>
  <c r="W1142" i="6"/>
  <c r="O1051" i="6"/>
  <c r="O1135" i="6"/>
  <c r="O1125" i="6"/>
  <c r="M983" i="6"/>
  <c r="T1001" i="6"/>
  <c r="T1068" i="6"/>
  <c r="T983" i="6"/>
  <c r="R983" i="6"/>
  <c r="R1051" i="6"/>
  <c r="Z1001" i="6"/>
  <c r="Z1068" i="6"/>
  <c r="Y1157" i="6" l="1"/>
  <c r="F1164" i="6"/>
  <c r="I1191" i="6"/>
  <c r="P1019" i="6"/>
  <c r="I1192" i="6"/>
  <c r="G1194" i="6"/>
  <c r="G1198" i="6" s="1"/>
  <c r="I1193" i="6"/>
  <c r="W1154" i="6"/>
  <c r="Z1038" i="6"/>
  <c r="P1090" i="6"/>
  <c r="Z1113" i="6"/>
  <c r="T1154" i="6"/>
  <c r="U1160" i="6"/>
  <c r="Y1016" i="6"/>
  <c r="X1154" i="6"/>
  <c r="U1019" i="6"/>
  <c r="K1113" i="6"/>
  <c r="M1016" i="6"/>
  <c r="T1084" i="6"/>
  <c r="X1038" i="6"/>
  <c r="M1087" i="6"/>
  <c r="W1087" i="6"/>
  <c r="T1113" i="6"/>
  <c r="Q1019" i="6"/>
  <c r="V1090" i="6"/>
  <c r="V1160" i="6"/>
  <c r="L1016" i="6"/>
  <c r="Q1090" i="6"/>
  <c r="P1113" i="6"/>
  <c r="K1180" i="6"/>
  <c r="J1182" i="6"/>
  <c r="J1193" i="6" s="1"/>
  <c r="J1166" i="6"/>
  <c r="K1084" i="6"/>
  <c r="L1084" i="6"/>
  <c r="J1034" i="6"/>
  <c r="J1040" i="6" s="1"/>
  <c r="J1191" i="6" s="1"/>
  <c r="X1019" i="6"/>
  <c r="L1113" i="6"/>
  <c r="M1093" i="6"/>
  <c r="W1016" i="6"/>
  <c r="W1113" i="6"/>
  <c r="S1099" i="6"/>
  <c r="K1013" i="6"/>
  <c r="R1090" i="6"/>
  <c r="J1099" i="6"/>
  <c r="Q1160" i="6"/>
  <c r="R1160" i="6"/>
  <c r="W1084" i="6"/>
  <c r="X1113" i="6"/>
  <c r="X1090" i="6"/>
  <c r="P1180" i="6"/>
  <c r="X1180" i="6"/>
  <c r="T1093" i="6"/>
  <c r="Q1180" i="6"/>
  <c r="R1180" i="6"/>
  <c r="O1016" i="6"/>
  <c r="N1166" i="6"/>
  <c r="J1025" i="6"/>
  <c r="U1084" i="6"/>
  <c r="V1084" i="6"/>
  <c r="O1087" i="6"/>
  <c r="U1087" i="6"/>
  <c r="R1019" i="6"/>
  <c r="T1022" i="6"/>
  <c r="M1013" i="6"/>
  <c r="M1084" i="6"/>
  <c r="R1038" i="6"/>
  <c r="S1025" i="6"/>
  <c r="U1093" i="6"/>
  <c r="U1113" i="6"/>
  <c r="L1022" i="6"/>
  <c r="P1084" i="6"/>
  <c r="O1093" i="6"/>
  <c r="J1115" i="6"/>
  <c r="J1192" i="6" s="1"/>
  <c r="Q1084" i="6"/>
  <c r="L1087" i="6"/>
  <c r="M1113" i="6"/>
  <c r="Z1016" i="6"/>
  <c r="T1087" i="6"/>
  <c r="W1157" i="6"/>
  <c r="O1180" i="6"/>
  <c r="Z1022" i="6"/>
  <c r="X1022" i="6"/>
  <c r="L1157" i="6"/>
  <c r="O1113" i="6"/>
  <c r="R1022" i="6"/>
  <c r="O1084" i="6"/>
  <c r="T1180" i="6"/>
  <c r="N1025" i="6"/>
  <c r="U1154" i="6"/>
  <c r="X1084" i="6"/>
  <c r="M1090" i="6"/>
  <c r="Q1022" i="6"/>
  <c r="V1013" i="6"/>
  <c r="R1093" i="6"/>
  <c r="K1160" i="6"/>
  <c r="Z1084" i="6"/>
  <c r="W1093" i="6"/>
  <c r="M1038" i="6"/>
  <c r="U1090" i="6"/>
  <c r="U1180" i="6"/>
  <c r="V1180" i="6"/>
  <c r="X1013" i="6"/>
  <c r="S1166" i="6"/>
  <c r="Y1093" i="6"/>
  <c r="F1093" i="6"/>
  <c r="R1113" i="6"/>
  <c r="M1157" i="6"/>
  <c r="P1157" i="6"/>
  <c r="P1166" i="6" s="1"/>
  <c r="V1113" i="6"/>
  <c r="P1013" i="6"/>
  <c r="V1022" i="6"/>
  <c r="R1084" i="6"/>
  <c r="Z1154" i="6"/>
  <c r="R1013" i="6"/>
  <c r="Y1154" i="6"/>
  <c r="Z1180" i="6"/>
  <c r="Q1038" i="6"/>
  <c r="Y1084" i="6"/>
  <c r="Z1160" i="6"/>
  <c r="M1160" i="6"/>
  <c r="Q1013" i="6"/>
  <c r="V1154" i="6"/>
  <c r="Y1113" i="6"/>
  <c r="Q1113" i="6"/>
  <c r="Z1087" i="6"/>
  <c r="Z1013" i="6"/>
  <c r="M1019" i="6"/>
  <c r="M1022" i="6"/>
  <c r="L1013" i="6"/>
  <c r="R1154" i="6"/>
  <c r="L1038" i="6"/>
  <c r="U1016" i="6"/>
  <c r="X1016" i="6"/>
  <c r="K1157" i="6"/>
  <c r="K1016" i="6"/>
  <c r="Q1016" i="6"/>
  <c r="Q1157" i="6"/>
  <c r="Q1166" i="6" s="1"/>
  <c r="O1175" i="6"/>
  <c r="O1176" i="6" s="1"/>
  <c r="O1137" i="6"/>
  <c r="Y1033" i="6"/>
  <c r="Y1034" i="6" s="1"/>
  <c r="Y995" i="6"/>
  <c r="T1160" i="6"/>
  <c r="X1175" i="6"/>
  <c r="X1176" i="6" s="1"/>
  <c r="X1137" i="6"/>
  <c r="X1108" i="6"/>
  <c r="X1109" i="6" s="1"/>
  <c r="X1063" i="6"/>
  <c r="M1108" i="6"/>
  <c r="M1109" i="6" s="1"/>
  <c r="M1063" i="6"/>
  <c r="P1022" i="6"/>
  <c r="V1087" i="6"/>
  <c r="S1109" i="6"/>
  <c r="S1115" i="6" s="1"/>
  <c r="S1192" i="6" s="1"/>
  <c r="Y1019" i="6"/>
  <c r="Z1108" i="6"/>
  <c r="Z1109" i="6" s="1"/>
  <c r="Z1063" i="6"/>
  <c r="T1038" i="6"/>
  <c r="T1108" i="6"/>
  <c r="T1109" i="6" s="1"/>
  <c r="T1063" i="6"/>
  <c r="M1154" i="6"/>
  <c r="O1033" i="6"/>
  <c r="O1034" i="6" s="1"/>
  <c r="O995" i="6"/>
  <c r="O1013" i="6"/>
  <c r="V1108" i="6"/>
  <c r="V1109" i="6" s="1"/>
  <c r="V1063" i="6"/>
  <c r="R1108" i="6"/>
  <c r="R1109" i="6" s="1"/>
  <c r="R1063" i="6"/>
  <c r="R1087" i="6"/>
  <c r="T1157" i="6"/>
  <c r="M1175" i="6"/>
  <c r="M1176" i="6" s="1"/>
  <c r="M1137" i="6"/>
  <c r="K1175" i="6"/>
  <c r="K1176" i="6" s="1"/>
  <c r="K1137" i="6"/>
  <c r="W1180" i="6"/>
  <c r="U1013" i="6"/>
  <c r="K1108" i="6"/>
  <c r="K1063" i="6"/>
  <c r="K1087" i="6"/>
  <c r="Z1019" i="6"/>
  <c r="T1019" i="6"/>
  <c r="X1093" i="6"/>
  <c r="P1175" i="6"/>
  <c r="P1176" i="6" s="1"/>
  <c r="P1137" i="6"/>
  <c r="L1019" i="6"/>
  <c r="Q1175" i="6"/>
  <c r="Q1176" i="6" s="1"/>
  <c r="Q1137" i="6"/>
  <c r="O1160" i="6"/>
  <c r="V1016" i="6"/>
  <c r="W1090" i="6"/>
  <c r="Y1087" i="6"/>
  <c r="F1108" i="6"/>
  <c r="F1063" i="6"/>
  <c r="K1019" i="6"/>
  <c r="Y1175" i="6"/>
  <c r="Y1176" i="6" s="1"/>
  <c r="Y1182" i="6" s="1"/>
  <c r="Y1193" i="6" s="1"/>
  <c r="Y1137" i="6"/>
  <c r="Y1090" i="6"/>
  <c r="Y1022" i="6"/>
  <c r="T995" i="6"/>
  <c r="T1033" i="6"/>
  <c r="T1034" i="6" s="1"/>
  <c r="L1175" i="6"/>
  <c r="L1176" i="6" s="1"/>
  <c r="L1137" i="6"/>
  <c r="L995" i="6"/>
  <c r="L1033" i="6"/>
  <c r="L1034" i="6" s="1"/>
  <c r="O1154" i="6"/>
  <c r="V995" i="6"/>
  <c r="V1033" i="6"/>
  <c r="V1034" i="6" s="1"/>
  <c r="W1033" i="6"/>
  <c r="W1034" i="6" s="1"/>
  <c r="W995" i="6"/>
  <c r="W1013" i="6"/>
  <c r="R995" i="6"/>
  <c r="R1033" i="6"/>
  <c r="R1034" i="6" s="1"/>
  <c r="P1087" i="6"/>
  <c r="R1016" i="6"/>
  <c r="U1108" i="6"/>
  <c r="U1109" i="6" s="1"/>
  <c r="U1063" i="6"/>
  <c r="F1034" i="6"/>
  <c r="F1040" i="6" s="1"/>
  <c r="F1191" i="6" s="1"/>
  <c r="F1013" i="6"/>
  <c r="U1175" i="6"/>
  <c r="U1176" i="6" s="1"/>
  <c r="U1137" i="6"/>
  <c r="K1033" i="6"/>
  <c r="K1034" i="6" s="1"/>
  <c r="K995" i="6"/>
  <c r="Z1175" i="6"/>
  <c r="Z1176" i="6" s="1"/>
  <c r="Z1137" i="6"/>
  <c r="T1016" i="6"/>
  <c r="O1038" i="6"/>
  <c r="N1108" i="6"/>
  <c r="N1109" i="6" s="1"/>
  <c r="N1115" i="6" s="1"/>
  <c r="N1192" i="6" s="1"/>
  <c r="N1063" i="6"/>
  <c r="N995" i="6"/>
  <c r="N1033" i="6"/>
  <c r="U1157" i="6"/>
  <c r="K1022" i="6"/>
  <c r="X1157" i="6"/>
  <c r="X1166" i="6" s="1"/>
  <c r="P995" i="6"/>
  <c r="P1033" i="6"/>
  <c r="P1034" i="6" s="1"/>
  <c r="P1040" i="6" s="1"/>
  <c r="P1191" i="6" s="1"/>
  <c r="L1160" i="6"/>
  <c r="Q1087" i="6"/>
  <c r="O1019" i="6"/>
  <c r="V1175" i="6"/>
  <c r="V1176" i="6" s="1"/>
  <c r="V1137" i="6"/>
  <c r="V1157" i="6"/>
  <c r="W1019" i="6"/>
  <c r="K1090" i="6"/>
  <c r="M1180" i="6"/>
  <c r="T1013" i="6"/>
  <c r="L1108" i="6"/>
  <c r="L1109" i="6" s="1"/>
  <c r="L1063" i="6"/>
  <c r="L1154" i="6"/>
  <c r="Q1108" i="6"/>
  <c r="Q1109" i="6" s="1"/>
  <c r="Q1063" i="6"/>
  <c r="O1022" i="6"/>
  <c r="W1175" i="6"/>
  <c r="W1176" i="6" s="1"/>
  <c r="W1137" i="6"/>
  <c r="W1108" i="6"/>
  <c r="W1109" i="6" s="1"/>
  <c r="W1063" i="6"/>
  <c r="R1157" i="6"/>
  <c r="U1033" i="6"/>
  <c r="U1034" i="6" s="1"/>
  <c r="U995" i="6"/>
  <c r="F1109" i="6"/>
  <c r="F1084" i="6"/>
  <c r="S1034" i="6"/>
  <c r="S1040" i="6" s="1"/>
  <c r="S1176" i="6"/>
  <c r="S1182" i="6" s="1"/>
  <c r="S1193" i="6" s="1"/>
  <c r="Z1157" i="6"/>
  <c r="R1175" i="6"/>
  <c r="R1176" i="6" s="1"/>
  <c r="R1137" i="6"/>
  <c r="T1175" i="6"/>
  <c r="T1176" i="6" s="1"/>
  <c r="T1137" i="6"/>
  <c r="L1180" i="6"/>
  <c r="V1038" i="6"/>
  <c r="W1038" i="6"/>
  <c r="N1175" i="6"/>
  <c r="N1176" i="6" s="1"/>
  <c r="N1182" i="6" s="1"/>
  <c r="N1193" i="6" s="1"/>
  <c r="N1137" i="6"/>
  <c r="U1022" i="6"/>
  <c r="K1093" i="6"/>
  <c r="K1154" i="6"/>
  <c r="Y1108" i="6"/>
  <c r="Y1109" i="6" s="1"/>
  <c r="Y1063" i="6"/>
  <c r="Z1090" i="6"/>
  <c r="Z1093" i="6"/>
  <c r="T1090" i="6"/>
  <c r="X1033" i="6"/>
  <c r="X1034" i="6" s="1"/>
  <c r="X995" i="6"/>
  <c r="X1087" i="6"/>
  <c r="M1033" i="6"/>
  <c r="M1034" i="6" s="1"/>
  <c r="M995" i="6"/>
  <c r="P1108" i="6"/>
  <c r="P1109" i="6" s="1"/>
  <c r="P1063" i="6"/>
  <c r="P1093" i="6"/>
  <c r="L1090" i="6"/>
  <c r="Q1093" i="6"/>
  <c r="Q1154" i="6"/>
  <c r="O1090" i="6"/>
  <c r="V1093" i="6"/>
  <c r="W1160" i="6"/>
  <c r="U1038" i="6"/>
  <c r="Y1160" i="6"/>
  <c r="Y1166" i="6" s="1"/>
  <c r="Y1013" i="6"/>
  <c r="Z1033" i="6"/>
  <c r="Z1034" i="6" s="1"/>
  <c r="Z995" i="6"/>
  <c r="Q1033" i="6"/>
  <c r="Q1034" i="6" s="1"/>
  <c r="Q995" i="6"/>
  <c r="O1108" i="6"/>
  <c r="O1109" i="6" s="1"/>
  <c r="O1063" i="6"/>
  <c r="O1157" i="6"/>
  <c r="W1022" i="6"/>
  <c r="P1016" i="6"/>
  <c r="K1038" i="6"/>
  <c r="Y1038" i="6"/>
  <c r="F1025" i="6"/>
  <c r="F1023" i="6" l="1"/>
  <c r="F1088" i="6"/>
  <c r="F1161" i="6"/>
  <c r="F1158" i="6"/>
  <c r="F1094" i="6"/>
  <c r="F1091" i="6"/>
  <c r="F1020" i="6"/>
  <c r="F1017" i="6"/>
  <c r="Z1115" i="6"/>
  <c r="Z1192" i="6" s="1"/>
  <c r="Z1040" i="6"/>
  <c r="Z1191" i="6" s="1"/>
  <c r="I1194" i="6"/>
  <c r="I1198" i="6" s="1"/>
  <c r="U1166" i="6"/>
  <c r="T1115" i="6"/>
  <c r="T1192" i="6" s="1"/>
  <c r="V1166" i="6"/>
  <c r="P1115" i="6"/>
  <c r="P1192" i="6" s="1"/>
  <c r="X1115" i="6"/>
  <c r="X1192" i="6" s="1"/>
  <c r="X1040" i="6"/>
  <c r="X1191" i="6" s="1"/>
  <c r="Q1115" i="6"/>
  <c r="Q1192" i="6" s="1"/>
  <c r="S1191" i="6"/>
  <c r="S1194" i="6" s="1"/>
  <c r="S1198" i="6" s="1"/>
  <c r="J1194" i="6"/>
  <c r="J1198" i="6" s="1"/>
  <c r="L1115" i="6"/>
  <c r="L1192" i="6" s="1"/>
  <c r="K1109" i="6"/>
  <c r="K1115" i="6" s="1"/>
  <c r="K1192" i="6" s="1"/>
  <c r="N1034" i="6"/>
  <c r="N1040" i="6" s="1"/>
  <c r="R1166" i="6"/>
  <c r="W1115" i="6"/>
  <c r="W1192" i="6" s="1"/>
  <c r="P1182" i="6"/>
  <c r="M1099" i="6"/>
  <c r="L1025" i="6"/>
  <c r="R1099" i="6"/>
  <c r="R1115" i="6"/>
  <c r="R1192" i="6" s="1"/>
  <c r="O1182" i="6"/>
  <c r="O1193" i="6" s="1"/>
  <c r="X1025" i="6"/>
  <c r="Z1025" i="6"/>
  <c r="W1166" i="6"/>
  <c r="L1166" i="6"/>
  <c r="U1115" i="6"/>
  <c r="U1192" i="6" s="1"/>
  <c r="W1099" i="6"/>
  <c r="Q1182" i="6"/>
  <c r="Q1193" i="6" s="1"/>
  <c r="X1182" i="6"/>
  <c r="K1166" i="6"/>
  <c r="U1099" i="6"/>
  <c r="O1115" i="6"/>
  <c r="O1192" i="6" s="1"/>
  <c r="O1099" i="6"/>
  <c r="M1040" i="6"/>
  <c r="M1191" i="6" s="1"/>
  <c r="T1099" i="6"/>
  <c r="R1182" i="6"/>
  <c r="R1193" i="6" s="1"/>
  <c r="Z1182" i="6"/>
  <c r="U1182" i="6"/>
  <c r="U1193" i="6" s="1"/>
  <c r="R1025" i="6"/>
  <c r="R1040" i="6"/>
  <c r="W1182" i="6"/>
  <c r="W1193" i="6" s="1"/>
  <c r="L1040" i="6"/>
  <c r="L1191" i="6" s="1"/>
  <c r="M1115" i="6"/>
  <c r="M1192" i="6" s="1"/>
  <c r="L1099" i="6"/>
  <c r="X1099" i="6"/>
  <c r="Z1166" i="6"/>
  <c r="F1115" i="6"/>
  <c r="F1192" i="6" s="1"/>
  <c r="Q1025" i="6"/>
  <c r="W1025" i="6"/>
  <c r="O1025" i="6"/>
  <c r="U1025" i="6"/>
  <c r="T1025" i="6"/>
  <c r="Y1025" i="6"/>
  <c r="Q1040" i="6"/>
  <c r="Y1115" i="6"/>
  <c r="Y1192" i="6" s="1"/>
  <c r="T1182" i="6"/>
  <c r="T1193" i="6" s="1"/>
  <c r="V1182" i="6"/>
  <c r="V1193" i="6" s="1"/>
  <c r="V1025" i="6"/>
  <c r="V1115" i="6"/>
  <c r="V1192" i="6" s="1"/>
  <c r="M1166" i="6"/>
  <c r="M1025" i="6"/>
  <c r="T1040" i="6"/>
  <c r="K1025" i="6"/>
  <c r="Z1099" i="6"/>
  <c r="Q1099" i="6"/>
  <c r="K1040" i="6"/>
  <c r="K1191" i="6" s="1"/>
  <c r="W1040" i="6"/>
  <c r="K1099" i="6"/>
  <c r="K1182" i="6"/>
  <c r="K1193" i="6" s="1"/>
  <c r="M1182" i="6"/>
  <c r="M1193" i="6" s="1"/>
  <c r="V1099" i="6"/>
  <c r="T1166" i="6"/>
  <c r="Y1040" i="6"/>
  <c r="U1040" i="6"/>
  <c r="P1099" i="6"/>
  <c r="V1040" i="6"/>
  <c r="L1182" i="6"/>
  <c r="L1193" i="6" s="1"/>
  <c r="Y1099" i="6"/>
  <c r="O1166" i="6"/>
  <c r="O1040" i="6"/>
  <c r="P1025" i="6"/>
  <c r="F1026" i="6" l="1"/>
  <c r="F1042" i="6"/>
  <c r="F1184" i="6"/>
  <c r="F1167" i="6"/>
  <c r="F1117" i="6"/>
  <c r="F1100" i="6"/>
  <c r="K1194" i="6"/>
  <c r="K1198" i="6" s="1"/>
  <c r="L1194" i="6"/>
  <c r="L1198" i="6" s="1"/>
  <c r="P1193" i="6"/>
  <c r="P1194" i="6" s="1"/>
  <c r="P1198" i="6" s="1"/>
  <c r="Z1193" i="6"/>
  <c r="X1193" i="6"/>
  <c r="X1194" i="6" s="1"/>
  <c r="X1198" i="6" s="1"/>
  <c r="V1191" i="6"/>
  <c r="V1194" i="6" s="1"/>
  <c r="V1198" i="6" s="1"/>
  <c r="U1191" i="6"/>
  <c r="U1194" i="6" s="1"/>
  <c r="U1198" i="6" s="1"/>
  <c r="T1191" i="6"/>
  <c r="T1194" i="6" s="1"/>
  <c r="T1198" i="6" s="1"/>
  <c r="Q1191" i="6"/>
  <c r="Q1194" i="6" s="1"/>
  <c r="Q1198" i="6" s="1"/>
  <c r="R1191" i="6"/>
  <c r="R1194" i="6" s="1"/>
  <c r="R1198" i="6" s="1"/>
  <c r="M1194" i="6"/>
  <c r="M1198" i="6" s="1"/>
  <c r="O1191" i="6"/>
  <c r="O1194" i="6" s="1"/>
  <c r="O1198" i="6" s="1"/>
  <c r="Y1191" i="6"/>
  <c r="W1191" i="6"/>
  <c r="W1194" i="6" s="1"/>
  <c r="W1198" i="6" s="1"/>
  <c r="N1191" i="6"/>
  <c r="N1194" i="6" s="1"/>
  <c r="N1198" i="6" s="1"/>
  <c r="F1194" i="6"/>
  <c r="F1198" i="6" s="1"/>
  <c r="Z1194" i="6" l="1"/>
  <c r="Z1198" i="6" s="1"/>
  <c r="Y1194" i="6"/>
  <c r="Y1198" i="6" s="1"/>
  <c r="K1218" i="6"/>
  <c r="G1218" i="6"/>
  <c r="K1277" i="6"/>
  <c r="J1277" i="6"/>
  <c r="I1277" i="6"/>
  <c r="C1218" i="6"/>
  <c r="E1323" i="6"/>
  <c r="I1323" i="6"/>
  <c r="J1314" i="6"/>
  <c r="D1323" i="6"/>
  <c r="I1314" i="6"/>
  <c r="C1323" i="6"/>
  <c r="E1313" i="6"/>
  <c r="K1314" i="6"/>
  <c r="D1295" i="6"/>
  <c r="D1313" i="6"/>
  <c r="C1295" i="6"/>
  <c r="C1313" i="6"/>
  <c r="C1304" i="6"/>
  <c r="J1304" i="6"/>
  <c r="I1295" i="6"/>
  <c r="K1304" i="6"/>
  <c r="I1286" i="6"/>
  <c r="I1304" i="6"/>
  <c r="D1286" i="6"/>
  <c r="J1286" i="6"/>
  <c r="E1286" i="6"/>
  <c r="K1286" i="6"/>
  <c r="I1268" i="6"/>
  <c r="C1286" i="6"/>
  <c r="D1277" i="6"/>
  <c r="J1268" i="6"/>
  <c r="E1277" i="6"/>
  <c r="K1268" i="6"/>
  <c r="C1268" i="6"/>
  <c r="C1277" i="6"/>
  <c r="H1256" i="6"/>
  <c r="D1268" i="6"/>
  <c r="L1256" i="6"/>
  <c r="E1268" i="6"/>
  <c r="K1246" i="6"/>
  <c r="J1246" i="6"/>
  <c r="D1256" i="6"/>
  <c r="I1246" i="6"/>
  <c r="C1256" i="6"/>
  <c r="E1236" i="6"/>
  <c r="E1246" i="6"/>
  <c r="D1236" i="6"/>
  <c r="D1246" i="6"/>
  <c r="C1236" i="6"/>
  <c r="C1246" i="6"/>
  <c r="E1227" i="6"/>
  <c r="K1227" i="6"/>
  <c r="D1227" i="6"/>
  <c r="J1227" i="6"/>
  <c r="C1227" i="6"/>
  <c r="I1227" i="6"/>
  <c r="F1200" i="6" l="1"/>
  <c r="L1218" i="6" s="1"/>
  <c r="F1201" i="6"/>
  <c r="E1338" i="6" s="1"/>
  <c r="F1227" i="6" l="1"/>
  <c r="M1256" i="6"/>
  <c r="L1268" i="6"/>
  <c r="E1295" i="6"/>
  <c r="F1246" i="6"/>
  <c r="L1286" i="6"/>
  <c r="J1207" i="6"/>
  <c r="F1268" i="6"/>
  <c r="D1304" i="6"/>
  <c r="L1314" i="6"/>
  <c r="I1256" i="6"/>
  <c r="F1323" i="6"/>
  <c r="F1236" i="6"/>
  <c r="B1207" i="6"/>
  <c r="L1246" i="6"/>
  <c r="F1286" i="6"/>
  <c r="J1295" i="6"/>
  <c r="L1277" i="6"/>
  <c r="E1337" i="6"/>
  <c r="H1218" i="6"/>
  <c r="L1227" i="6"/>
  <c r="E1256" i="6"/>
  <c r="F1277" i="6"/>
  <c r="L1304" i="6"/>
  <c r="F1313" i="6"/>
  <c r="J1323" i="6"/>
  <c r="D1218" i="6"/>
</calcChain>
</file>

<file path=xl/comments1.xml><?xml version="1.0" encoding="utf-8"?>
<comments xmlns="http://schemas.openxmlformats.org/spreadsheetml/2006/main">
  <authors>
    <author>tdivincenzo</author>
  </authors>
  <commentList>
    <comment ref="C10" authorId="0">
      <text>
        <r>
          <rPr>
            <b/>
            <sz val="8"/>
            <color indexed="81"/>
            <rFont val="Tahoma"/>
            <family val="2"/>
          </rPr>
          <t>tdivincenzo:</t>
        </r>
        <r>
          <rPr>
            <sz val="8"/>
            <color indexed="81"/>
            <rFont val="Tahoma"/>
            <family val="2"/>
          </rPr>
          <t xml:space="preserve">
Source: AGEXPORT staff estimates</t>
        </r>
      </text>
    </comment>
    <comment ref="C17" authorId="0">
      <text>
        <r>
          <rPr>
            <b/>
            <sz val="8"/>
            <color indexed="81"/>
            <rFont val="Tahoma"/>
            <family val="2"/>
          </rPr>
          <t>tdivincenzo:</t>
        </r>
        <r>
          <rPr>
            <sz val="8"/>
            <color indexed="81"/>
            <rFont val="Tahoma"/>
            <family val="2"/>
          </rPr>
          <t xml:space="preserve">
Source: AGEXPORT staff estimates</t>
        </r>
      </text>
    </comment>
    <comment ref="C22" authorId="0">
      <text>
        <r>
          <rPr>
            <b/>
            <sz val="8"/>
            <color indexed="81"/>
            <rFont val="Tahoma"/>
            <family val="2"/>
          </rPr>
          <t>tdivincenzo:</t>
        </r>
        <r>
          <rPr>
            <sz val="8"/>
            <color indexed="81"/>
            <rFont val="Tahoma"/>
            <family val="2"/>
          </rPr>
          <t xml:space="preserve">
ONLY included in "with project" scenario</t>
        </r>
      </text>
    </comment>
    <comment ref="C25" authorId="0">
      <text>
        <r>
          <rPr>
            <b/>
            <sz val="8"/>
            <color indexed="81"/>
            <rFont val="Tahoma"/>
            <family val="2"/>
          </rPr>
          <t>tdivincenzo:</t>
        </r>
        <r>
          <rPr>
            <sz val="8"/>
            <color indexed="81"/>
            <rFont val="Tahoma"/>
            <family val="2"/>
          </rPr>
          <t xml:space="preserve">
Source: AGEXPORT staff estimates</t>
        </r>
      </text>
    </comment>
    <comment ref="C31" authorId="0">
      <text>
        <r>
          <rPr>
            <b/>
            <sz val="8"/>
            <color indexed="81"/>
            <rFont val="Tahoma"/>
            <family val="2"/>
          </rPr>
          <t>tdivincenzo:</t>
        </r>
        <r>
          <rPr>
            <sz val="8"/>
            <color indexed="81"/>
            <rFont val="Tahoma"/>
            <family val="2"/>
          </rPr>
          <t xml:space="preserve">
Source: MIFAPRO municipal surveys provided by National Institute of Statistics (INE)</t>
        </r>
      </text>
    </comment>
    <comment ref="C37" authorId="0">
      <text>
        <r>
          <rPr>
            <b/>
            <sz val="8"/>
            <color indexed="81"/>
            <rFont val="Tahoma"/>
            <family val="2"/>
          </rPr>
          <t>tdivincenzo:</t>
        </r>
        <r>
          <rPr>
            <sz val="8"/>
            <color indexed="81"/>
            <rFont val="Tahoma"/>
            <family val="2"/>
          </rPr>
          <t xml:space="preserve">
Source: IMARE (Mercy Corps) internal documents on crop prices 2011</t>
        </r>
      </text>
    </comment>
    <comment ref="C38" authorId="0">
      <text>
        <r>
          <rPr>
            <b/>
            <sz val="8"/>
            <color indexed="81"/>
            <rFont val="Tahoma"/>
            <family val="2"/>
          </rPr>
          <t>tdivincenzo:</t>
        </r>
        <r>
          <rPr>
            <sz val="8"/>
            <color indexed="81"/>
            <rFont val="Tahoma"/>
            <family val="2"/>
          </rPr>
          <t xml:space="preserve">
Source: IMARE (Mercy Corps) internal documents on crop prices 2011</t>
        </r>
      </text>
    </comment>
    <comment ref="C39" authorId="0">
      <text>
        <r>
          <rPr>
            <b/>
            <sz val="8"/>
            <color indexed="81"/>
            <rFont val="Tahoma"/>
            <family val="2"/>
          </rPr>
          <t>tdivincenzo:</t>
        </r>
        <r>
          <rPr>
            <sz val="8"/>
            <color indexed="81"/>
            <rFont val="Tahoma"/>
            <family val="2"/>
          </rPr>
          <t xml:space="preserve">
Source: IMARE (Mercy Corps) internal documents on crop prices 2011</t>
        </r>
      </text>
    </comment>
    <comment ref="C40" authorId="0">
      <text>
        <r>
          <rPr>
            <b/>
            <sz val="8"/>
            <color indexed="81"/>
            <rFont val="Tahoma"/>
            <family val="2"/>
          </rPr>
          <t>tdivincenzo:</t>
        </r>
        <r>
          <rPr>
            <sz val="8"/>
            <color indexed="81"/>
            <rFont val="Tahoma"/>
            <family val="2"/>
          </rPr>
          <t xml:space="preserve">
Source: IMARE (Mercy Corps) internal documents on crop prices 2011</t>
        </r>
      </text>
    </comment>
    <comment ref="C41" authorId="0">
      <text>
        <r>
          <rPr>
            <b/>
            <sz val="8"/>
            <color indexed="81"/>
            <rFont val="Tahoma"/>
            <family val="2"/>
          </rPr>
          <t>tdivincenzo:</t>
        </r>
        <r>
          <rPr>
            <sz val="8"/>
            <color indexed="81"/>
            <rFont val="Tahoma"/>
            <family val="2"/>
          </rPr>
          <t xml:space="preserve">
Source: Email from AGEXPORT Oct 16, 2013</t>
        </r>
      </text>
    </comment>
    <comment ref="C44" authorId="0">
      <text>
        <r>
          <rPr>
            <b/>
            <sz val="8"/>
            <color indexed="81"/>
            <rFont val="Tahoma"/>
            <family val="2"/>
          </rPr>
          <t>tdivincenzo:</t>
        </r>
        <r>
          <rPr>
            <sz val="8"/>
            <color indexed="81"/>
            <rFont val="Tahoma"/>
            <family val="2"/>
          </rPr>
          <t xml:space="preserve">
Source: MAGA "El Agro en Cifras 2011"</t>
        </r>
      </text>
    </comment>
    <comment ref="C45" authorId="0">
      <text>
        <r>
          <rPr>
            <b/>
            <sz val="8"/>
            <color indexed="81"/>
            <rFont val="Tahoma"/>
            <family val="2"/>
          </rPr>
          <t>tdivincenzo:</t>
        </r>
        <r>
          <rPr>
            <sz val="8"/>
            <color indexed="81"/>
            <rFont val="Tahoma"/>
            <family val="2"/>
          </rPr>
          <t xml:space="preserve">
Source: IMARE (Mercy Corps) internal documents on crop prices 2011</t>
        </r>
      </text>
    </comment>
    <comment ref="C46" authorId="0">
      <text>
        <r>
          <rPr>
            <b/>
            <sz val="8"/>
            <color indexed="81"/>
            <rFont val="Tahoma"/>
            <family val="2"/>
          </rPr>
          <t>tdivincenzo:</t>
        </r>
        <r>
          <rPr>
            <sz val="8"/>
            <color indexed="81"/>
            <rFont val="Tahoma"/>
            <family val="2"/>
          </rPr>
          <t xml:space="preserve">
Source: IMARE (Mercy Corps) internal documents on crop prices 2011</t>
        </r>
      </text>
    </comment>
    <comment ref="C47" authorId="0">
      <text>
        <r>
          <rPr>
            <b/>
            <sz val="8"/>
            <color indexed="81"/>
            <rFont val="Tahoma"/>
            <family val="2"/>
          </rPr>
          <t>tdivincenzo:</t>
        </r>
        <r>
          <rPr>
            <sz val="8"/>
            <color indexed="81"/>
            <rFont val="Tahoma"/>
            <family val="2"/>
          </rPr>
          <t xml:space="preserve">
Source: IMARE (Mercy Corps) internal documents on crop prices 2011</t>
        </r>
      </text>
    </comment>
    <comment ref="C48" authorId="0">
      <text>
        <r>
          <rPr>
            <b/>
            <sz val="8"/>
            <color indexed="81"/>
            <rFont val="Tahoma"/>
            <family val="2"/>
          </rPr>
          <t>tdivincenzo:</t>
        </r>
        <r>
          <rPr>
            <sz val="8"/>
            <color indexed="81"/>
            <rFont val="Tahoma"/>
            <family val="2"/>
          </rPr>
          <t xml:space="preserve">
Source: AGEXPORT internal document "IXIL analisis financiero"</t>
        </r>
      </text>
    </comment>
    <comment ref="C50" authorId="0">
      <text>
        <r>
          <rPr>
            <b/>
            <sz val="8"/>
            <color indexed="81"/>
            <rFont val="Tahoma"/>
            <family val="2"/>
          </rPr>
          <t xml:space="preserve">tdivincenzo:
</t>
        </r>
        <r>
          <rPr>
            <sz val="8"/>
            <color indexed="81"/>
            <rFont val="Tahoma"/>
            <family val="2"/>
          </rPr>
          <t>Source: AGEXPORT staff estimates</t>
        </r>
      </text>
    </comment>
    <comment ref="C51" authorId="0">
      <text>
        <r>
          <rPr>
            <b/>
            <sz val="8"/>
            <color indexed="81"/>
            <rFont val="Tahoma"/>
            <family val="2"/>
          </rPr>
          <t>tdivincenzo:</t>
        </r>
        <r>
          <rPr>
            <sz val="8"/>
            <color indexed="81"/>
            <rFont val="Tahoma"/>
            <family val="2"/>
          </rPr>
          <t xml:space="preserve">
Average rental price of land.
Source: IMARE input table for maize</t>
        </r>
      </text>
    </comment>
    <comment ref="D57" authorId="0">
      <text>
        <r>
          <rPr>
            <b/>
            <sz val="8"/>
            <color indexed="81"/>
            <rFont val="Tahoma"/>
            <family val="2"/>
          </rPr>
          <t>tdivincenzo:</t>
        </r>
        <r>
          <rPr>
            <sz val="8"/>
            <color indexed="81"/>
            <rFont val="Tahoma"/>
            <family val="2"/>
          </rPr>
          <t xml:space="preserve">
Figure based on per capita consumption of roughly one head of cabbage per week</t>
        </r>
      </text>
    </comment>
    <comment ref="G62" authorId="0">
      <text>
        <r>
          <rPr>
            <b/>
            <sz val="8"/>
            <color indexed="81"/>
            <rFont val="Tahoma"/>
            <family val="2"/>
          </rPr>
          <t xml:space="preserve">tdivincenzo:
</t>
        </r>
        <r>
          <rPr>
            <sz val="8"/>
            <color indexed="81"/>
            <rFont val="Tahoma"/>
            <family val="2"/>
          </rPr>
          <t>If recent yields have been negative, long-term assumption is zero growth for 20 year horizon.</t>
        </r>
        <r>
          <rPr>
            <b/>
            <sz val="8"/>
            <color indexed="81"/>
            <rFont val="Tahoma"/>
            <family val="2"/>
          </rPr>
          <t xml:space="preserve">
</t>
        </r>
        <r>
          <rPr>
            <sz val="8"/>
            <color indexed="81"/>
            <rFont val="Tahoma"/>
            <family val="2"/>
          </rPr>
          <t xml:space="preserve">
Source: 4-5 year annual averages, MAGA "El Agro en Cifras 2011"</t>
        </r>
      </text>
    </comment>
    <comment ref="G68" authorId="0">
      <text>
        <r>
          <rPr>
            <b/>
            <sz val="8"/>
            <color indexed="81"/>
            <rFont val="Tahoma"/>
            <family val="2"/>
          </rPr>
          <t>tdivincenzo:</t>
        </r>
        <r>
          <rPr>
            <sz val="8"/>
            <color indexed="81"/>
            <rFont val="Tahoma"/>
            <family val="2"/>
          </rPr>
          <t xml:space="preserve">
AGEXPORT staff estimate</t>
        </r>
      </text>
    </comment>
    <comment ref="G70" authorId="0">
      <text>
        <r>
          <rPr>
            <b/>
            <sz val="8"/>
            <color indexed="81"/>
            <rFont val="Tahoma"/>
            <family val="2"/>
          </rPr>
          <t>tdivincenzo:</t>
        </r>
        <r>
          <rPr>
            <sz val="8"/>
            <color indexed="81"/>
            <rFont val="Tahoma"/>
            <family val="2"/>
          </rPr>
          <t xml:space="preserve">
Source: most recent 4-5 year annual average change, Guatemala Ministry of Agriculture (MAGA) "El Agro en Cifras 2011"</t>
        </r>
      </text>
    </comment>
    <comment ref="H70" authorId="0">
      <text>
        <r>
          <rPr>
            <b/>
            <sz val="8"/>
            <color indexed="81"/>
            <rFont val="Tahoma"/>
            <family val="2"/>
          </rPr>
          <t>tdivincenzo:</t>
        </r>
        <r>
          <rPr>
            <sz val="8"/>
            <color indexed="81"/>
            <rFont val="Tahoma"/>
            <family val="2"/>
          </rPr>
          <t xml:space="preserve">
If real increase in price is negative based on nominal price change, growth is assumed to be zero over 20-year horizon.</t>
        </r>
      </text>
    </comment>
    <comment ref="G77" authorId="0">
      <text>
        <r>
          <rPr>
            <b/>
            <sz val="8"/>
            <color indexed="81"/>
            <rFont val="Tahoma"/>
            <family val="2"/>
          </rPr>
          <t>tdivincenzo:</t>
        </r>
        <r>
          <rPr>
            <sz val="8"/>
            <color indexed="81"/>
            <rFont val="Tahoma"/>
            <family val="2"/>
          </rPr>
          <t xml:space="preserve">
Source: AGEXPORT staff estimate</t>
        </r>
      </text>
    </comment>
    <comment ref="C83" authorId="0">
      <text>
        <r>
          <rPr>
            <b/>
            <sz val="8"/>
            <color indexed="81"/>
            <rFont val="Tahoma"/>
            <family val="2"/>
          </rPr>
          <t>tdivincenzo:</t>
        </r>
        <r>
          <rPr>
            <sz val="8"/>
            <color indexed="81"/>
            <rFont val="Tahoma"/>
            <family val="2"/>
          </rPr>
          <t xml:space="preserve">
Source: IMARE document "Producción de Maíz 1 Hectárea"</t>
        </r>
      </text>
    </comment>
    <comment ref="C104" authorId="0">
      <text>
        <r>
          <rPr>
            <b/>
            <sz val="8"/>
            <color indexed="81"/>
            <rFont val="Tahoma"/>
            <family val="2"/>
          </rPr>
          <t>tdivincenzo:</t>
        </r>
        <r>
          <rPr>
            <sz val="8"/>
            <color indexed="81"/>
            <rFont val="Tahoma"/>
            <family val="2"/>
          </rPr>
          <t xml:space="preserve">
Source: AGEXPORT field estimates December 2012</t>
        </r>
      </text>
    </comment>
    <comment ref="C131" authorId="0">
      <text>
        <r>
          <rPr>
            <b/>
            <sz val="8"/>
            <color indexed="81"/>
            <rFont val="Tahoma"/>
            <family val="2"/>
          </rPr>
          <t>tdivincenzo:</t>
        </r>
        <r>
          <rPr>
            <sz val="8"/>
            <color indexed="81"/>
            <rFont val="Tahoma"/>
            <family val="2"/>
          </rPr>
          <t xml:space="preserve">
Source: IMARE</t>
        </r>
      </text>
    </comment>
    <comment ref="B151" authorId="0">
      <text>
        <r>
          <rPr>
            <b/>
            <sz val="8"/>
            <color indexed="81"/>
            <rFont val="Tahoma"/>
            <family val="2"/>
          </rPr>
          <t>tdivincenzo:</t>
        </r>
        <r>
          <rPr>
            <sz val="8"/>
            <color indexed="81"/>
            <rFont val="Tahoma"/>
            <family val="2"/>
          </rPr>
          <t xml:space="preserve">
This input lasts for 4 years before replacement</t>
        </r>
      </text>
    </comment>
    <comment ref="B152" authorId="0">
      <text>
        <r>
          <rPr>
            <b/>
            <sz val="8"/>
            <color indexed="81"/>
            <rFont val="Tahoma"/>
            <family val="2"/>
          </rPr>
          <t>tdivincenzo:</t>
        </r>
        <r>
          <rPr>
            <sz val="8"/>
            <color indexed="81"/>
            <rFont val="Tahoma"/>
            <family val="2"/>
          </rPr>
          <t xml:space="preserve">
This input lasts for 4 years before replacement</t>
        </r>
      </text>
    </comment>
    <comment ref="C170" authorId="0">
      <text>
        <r>
          <rPr>
            <b/>
            <sz val="8"/>
            <color indexed="81"/>
            <rFont val="Tahoma"/>
            <family val="2"/>
          </rPr>
          <t>tdivincenzo:</t>
        </r>
        <r>
          <rPr>
            <sz val="8"/>
            <color indexed="81"/>
            <rFont val="Tahoma"/>
            <family val="2"/>
          </rPr>
          <t xml:space="preserve">
Source: Agexport field estimates December 2012</t>
        </r>
      </text>
    </comment>
    <comment ref="C203" authorId="0">
      <text>
        <r>
          <rPr>
            <b/>
            <sz val="8"/>
            <color indexed="81"/>
            <rFont val="Tahoma"/>
            <family val="2"/>
          </rPr>
          <t>tdivincenzo:</t>
        </r>
        <r>
          <rPr>
            <sz val="8"/>
            <color indexed="81"/>
            <rFont val="Tahoma"/>
            <family val="2"/>
          </rPr>
          <t xml:space="preserve">
Source: Agexport IXIL financial analysis 2011-2015</t>
        </r>
      </text>
    </comment>
    <comment ref="B231" authorId="0">
      <text>
        <r>
          <rPr>
            <b/>
            <sz val="8"/>
            <color indexed="81"/>
            <rFont val="Tahoma"/>
            <family val="2"/>
          </rPr>
          <t>tdivincenzo:</t>
        </r>
        <r>
          <rPr>
            <sz val="8"/>
            <color indexed="81"/>
            <rFont val="Tahoma"/>
            <family val="2"/>
          </rPr>
          <t xml:space="preserve">
source: given by USAID CBA guidance</t>
        </r>
      </text>
    </comment>
    <comment ref="B232" authorId="0">
      <text>
        <r>
          <rPr>
            <b/>
            <sz val="8"/>
            <color indexed="81"/>
            <rFont val="Tahoma"/>
            <family val="2"/>
          </rPr>
          <t>tdivincenzo:</t>
        </r>
        <r>
          <rPr>
            <sz val="8"/>
            <color indexed="81"/>
            <rFont val="Tahoma"/>
            <family val="2"/>
          </rPr>
          <t xml:space="preserve">
IMF and Bank of Guatemala projections between 4%-5%</t>
        </r>
      </text>
    </comment>
    <comment ref="B233" authorId="0">
      <text>
        <r>
          <rPr>
            <b/>
            <sz val="8"/>
            <color indexed="81"/>
            <rFont val="Tahoma"/>
            <family val="2"/>
          </rPr>
          <t>tdivincenzo:</t>
        </r>
        <r>
          <rPr>
            <sz val="8"/>
            <color indexed="81"/>
            <rFont val="Tahoma"/>
            <family val="2"/>
          </rPr>
          <t xml:space="preserve">
IMF projections</t>
        </r>
      </text>
    </comment>
    <comment ref="B234" authorId="0">
      <text>
        <r>
          <rPr>
            <b/>
            <sz val="8"/>
            <color indexed="81"/>
            <rFont val="Tahoma"/>
            <family val="2"/>
          </rPr>
          <t>tdivincenzo:</t>
        </r>
        <r>
          <rPr>
            <sz val="8"/>
            <color indexed="81"/>
            <rFont val="Tahoma"/>
            <family val="2"/>
          </rPr>
          <t xml:space="preserve">
OANDA.com 2011 average</t>
        </r>
      </text>
    </comment>
    <comment ref="C235" authorId="0">
      <text>
        <r>
          <rPr>
            <b/>
            <sz val="8"/>
            <color indexed="81"/>
            <rFont val="Tahoma"/>
            <family val="2"/>
          </rPr>
          <t>tdivincenzo:</t>
        </r>
        <r>
          <rPr>
            <sz val="8"/>
            <color indexed="81"/>
            <rFont val="Tahoma"/>
            <family val="2"/>
          </rPr>
          <t xml:space="preserve">
Source: Martinez calculation on sheet 2</t>
        </r>
      </text>
    </comment>
    <comment ref="C237" authorId="0">
      <text>
        <r>
          <rPr>
            <b/>
            <sz val="8"/>
            <color indexed="81"/>
            <rFont val="Tahoma"/>
            <family val="2"/>
          </rPr>
          <t>tdivincenzo:</t>
        </r>
        <r>
          <rPr>
            <sz val="8"/>
            <color indexed="81"/>
            <rFont val="Tahoma"/>
            <family val="2"/>
          </rPr>
          <t xml:space="preserve">
Source: Dr. D suggestion on Jan 25, 2013</t>
        </r>
      </text>
    </comment>
    <comment ref="D241" authorId="0">
      <text>
        <r>
          <rPr>
            <b/>
            <sz val="8"/>
            <color indexed="81"/>
            <rFont val="Tahoma"/>
            <family val="2"/>
          </rPr>
          <t>tdivincenzo:</t>
        </r>
        <r>
          <rPr>
            <sz val="8"/>
            <color indexed="81"/>
            <rFont val="Tahoma"/>
            <family val="2"/>
          </rPr>
          <t xml:space="preserve">
source: all reductions in input requirements are estimates of IMARE staff February 2012</t>
        </r>
      </text>
    </comment>
    <comment ref="C260" authorId="0">
      <text>
        <r>
          <rPr>
            <b/>
            <sz val="8"/>
            <color indexed="81"/>
            <rFont val="Tahoma"/>
            <family val="2"/>
          </rPr>
          <t>tdivincenzo:</t>
        </r>
        <r>
          <rPr>
            <sz val="8"/>
            <color indexed="81"/>
            <rFont val="Tahoma"/>
            <family val="2"/>
          </rPr>
          <t xml:space="preserve">
source: all productivity increases for crops (except coffee) are based on AGEXPORT project targets</t>
        </r>
      </text>
    </comment>
    <comment ref="C280" authorId="0">
      <text>
        <r>
          <rPr>
            <b/>
            <sz val="8"/>
            <color indexed="81"/>
            <rFont val="Tahoma"/>
            <family val="2"/>
          </rPr>
          <t>tdivincenzo:</t>
        </r>
        <r>
          <rPr>
            <sz val="8"/>
            <color indexed="81"/>
            <rFont val="Tahoma"/>
            <family val="2"/>
          </rPr>
          <t xml:space="preserve">
source: annual average increase in coffee production from AGEXPORT IXIL financial analysis - Oct 2013</t>
        </r>
      </text>
    </comment>
    <comment ref="F313" authorId="0">
      <text>
        <r>
          <rPr>
            <b/>
            <sz val="8"/>
            <color indexed="81"/>
            <rFont val="Tahoma"/>
            <family val="2"/>
          </rPr>
          <t>tdivincenzo:</t>
        </r>
        <r>
          <rPr>
            <sz val="8"/>
            <color indexed="81"/>
            <rFont val="Tahoma"/>
            <family val="2"/>
          </rPr>
          <t xml:space="preserve">
Component 6 costs not included in this analysis due to lack of information about handicrafts value chain</t>
        </r>
      </text>
    </comment>
    <comment ref="C323" authorId="0">
      <text>
        <r>
          <rPr>
            <b/>
            <sz val="8"/>
            <color indexed="81"/>
            <rFont val="Tahoma"/>
            <family val="2"/>
          </rPr>
          <t>tdivincenzo:</t>
        </r>
        <r>
          <rPr>
            <sz val="8"/>
            <color indexed="81"/>
            <rFont val="Tahoma"/>
            <family val="2"/>
          </rPr>
          <t xml:space="preserve">
source: AGEXPORT project targets</t>
        </r>
      </text>
    </comment>
    <comment ref="C334" authorId="0">
      <text>
        <r>
          <rPr>
            <b/>
            <sz val="8"/>
            <color indexed="81"/>
            <rFont val="Tahoma"/>
            <family val="2"/>
          </rPr>
          <t>tdivincenzo:</t>
        </r>
        <r>
          <rPr>
            <sz val="8"/>
            <color indexed="81"/>
            <rFont val="Tahoma"/>
            <family val="2"/>
          </rPr>
          <t xml:space="preserve">
Source: AGEXPORT staff estimates</t>
        </r>
      </text>
    </comment>
    <comment ref="C336" authorId="0">
      <text>
        <r>
          <rPr>
            <b/>
            <sz val="8"/>
            <color indexed="81"/>
            <rFont val="Tahoma"/>
            <family val="2"/>
          </rPr>
          <t>tdivincenzo:</t>
        </r>
        <r>
          <rPr>
            <sz val="8"/>
            <color indexed="81"/>
            <rFont val="Tahoma"/>
            <family val="2"/>
          </rPr>
          <t xml:space="preserve">
Source: AGEXPORT staff estimates</t>
        </r>
      </text>
    </comment>
    <comment ref="C337" authorId="0">
      <text>
        <r>
          <rPr>
            <b/>
            <sz val="8"/>
            <color indexed="81"/>
            <rFont val="Tahoma"/>
            <family val="2"/>
          </rPr>
          <t>tdivincenzo:</t>
        </r>
        <r>
          <rPr>
            <sz val="8"/>
            <color indexed="81"/>
            <rFont val="Tahoma"/>
            <family val="2"/>
          </rPr>
          <t xml:space="preserve">
Source: AGEXPORT staff estimates</t>
        </r>
      </text>
    </comment>
    <comment ref="I1226" authorId="0">
      <text>
        <r>
          <rPr>
            <b/>
            <sz val="8"/>
            <color indexed="81"/>
            <rFont val="Tahoma"/>
            <family val="2"/>
          </rPr>
          <t>tdivincenzo:</t>
        </r>
        <r>
          <rPr>
            <sz val="8"/>
            <color indexed="81"/>
            <rFont val="Tahoma"/>
            <family val="2"/>
          </rPr>
          <t xml:space="preserve">
Labor quantity is same in with and without project scenarios, which is why NPV of small farm is not affected.</t>
        </r>
      </text>
    </comment>
    <comment ref="D1235" authorId="0">
      <text>
        <r>
          <rPr>
            <b/>
            <sz val="8"/>
            <color indexed="81"/>
            <rFont val="Tahoma"/>
            <family val="2"/>
          </rPr>
          <t>tdivincenzo:</t>
        </r>
        <r>
          <rPr>
            <sz val="8"/>
            <color indexed="81"/>
            <rFont val="Tahoma"/>
            <family val="2"/>
          </rPr>
          <t xml:space="preserve">
Introduction of cabbage with intervention where none was accounted for without intervention leads to incremental change in npv (more productivity in same parcel of land, this opportunity cost of which is now higher).  Changes affect other two farms equally with and without intervention.</t>
        </r>
      </text>
    </comment>
    <comment ref="K1266" authorId="0">
      <text>
        <r>
          <rPr>
            <b/>
            <sz val="8"/>
            <color indexed="81"/>
            <rFont val="Tahoma"/>
            <family val="2"/>
          </rPr>
          <t>tdivincenzo:</t>
        </r>
        <r>
          <rPr>
            <sz val="8"/>
            <color indexed="81"/>
            <rFont val="Tahoma"/>
            <family val="2"/>
          </rPr>
          <t xml:space="preserve">
Intervention requires more labor on all farms, therefore lower costs benefit with intervention scenario more.</t>
        </r>
      </text>
    </comment>
    <comment ref="E1275" authorId="0">
      <text>
        <r>
          <rPr>
            <b/>
            <sz val="8"/>
            <color indexed="81"/>
            <rFont val="Tahoma"/>
            <family val="2"/>
          </rPr>
          <t>tdivincenzo:</t>
        </r>
        <r>
          <rPr>
            <sz val="8"/>
            <color indexed="81"/>
            <rFont val="Tahoma"/>
            <family val="2"/>
          </rPr>
          <t xml:space="preserve">
As project does not alter prices, effect is positive.  Price is the same in both scenarios, and more product with the higher price is sold with intervention.</t>
        </r>
      </text>
    </comment>
    <comment ref="B1350" authorId="0">
      <text>
        <r>
          <rPr>
            <b/>
            <sz val="8"/>
            <color indexed="81"/>
            <rFont val="Tahoma"/>
            <family val="2"/>
          </rPr>
          <t>tdivincenzo:</t>
        </r>
        <r>
          <rPr>
            <sz val="8"/>
            <color indexed="81"/>
            <rFont val="Tahoma"/>
            <family val="2"/>
          </rPr>
          <t xml:space="preserve">
need data from MIFAPRO.  Currently % of poor and extremely poor from MIFAPRO/INE estimates (52.2% and 17.6%)</t>
        </r>
      </text>
    </comment>
    <comment ref="G1350" authorId="0">
      <text>
        <r>
          <rPr>
            <b/>
            <sz val="8"/>
            <color indexed="81"/>
            <rFont val="Tahoma"/>
            <family val="2"/>
          </rPr>
          <t>tdivincenzo:</t>
        </r>
        <r>
          <rPr>
            <sz val="8"/>
            <color indexed="81"/>
            <rFont val="Tahoma"/>
            <family val="2"/>
          </rPr>
          <t xml:space="preserve">
source: 17% is the INE estimation of those living below the local extreme poverty line in 2011 in these municipalities.</t>
        </r>
      </text>
    </comment>
    <comment ref="H1350" authorId="0">
      <text>
        <r>
          <rPr>
            <b/>
            <sz val="8"/>
            <color indexed="81"/>
            <rFont val="Tahoma"/>
            <family val="2"/>
          </rPr>
          <t>tdivincenzo:</t>
        </r>
        <r>
          <rPr>
            <sz val="8"/>
            <color indexed="81"/>
            <rFont val="Tahoma"/>
            <family val="2"/>
          </rPr>
          <t xml:space="preserve">
source: 56% is the INE estimation of those living below the local absolute poverty line in 2011 in these municipalities.</t>
        </r>
      </text>
    </comment>
    <comment ref="B1354" authorId="0">
      <text>
        <r>
          <rPr>
            <b/>
            <sz val="8"/>
            <color indexed="81"/>
            <rFont val="Tahoma"/>
            <family val="2"/>
          </rPr>
          <t>tdivincenzo:</t>
        </r>
        <r>
          <rPr>
            <sz val="8"/>
            <color indexed="81"/>
            <rFont val="Tahoma"/>
            <family val="2"/>
          </rPr>
          <t xml:space="preserve">
source: municipal censes provided by INE</t>
        </r>
      </text>
    </comment>
    <comment ref="B1358" authorId="0">
      <text>
        <r>
          <rPr>
            <b/>
            <sz val="8"/>
            <color indexed="81"/>
            <rFont val="Tahoma"/>
            <family val="2"/>
          </rPr>
          <t>tdivincenzo:</t>
        </r>
        <r>
          <rPr>
            <sz val="8"/>
            <color indexed="81"/>
            <rFont val="Tahoma"/>
            <family val="2"/>
          </rPr>
          <t xml:space="preserve">
source: municipal censes provided by INE</t>
        </r>
      </text>
    </comment>
  </commentList>
</comments>
</file>

<file path=xl/sharedStrings.xml><?xml version="1.0" encoding="utf-8"?>
<sst xmlns="http://schemas.openxmlformats.org/spreadsheetml/2006/main" count="1875" uniqueCount="446">
  <si>
    <t>Fertilizer</t>
  </si>
  <si>
    <t>Family labor</t>
  </si>
  <si>
    <t>Receipts</t>
  </si>
  <si>
    <t>IRR</t>
  </si>
  <si>
    <t xml:space="preserve">Seeds </t>
  </si>
  <si>
    <t>kg/ha</t>
  </si>
  <si>
    <t>labor-days/ha</t>
  </si>
  <si>
    <t xml:space="preserve">Exchange rate </t>
  </si>
  <si>
    <t>Year&lt;&lt;&lt;&lt;</t>
  </si>
  <si>
    <t>WITHOUT INTERVENTION</t>
  </si>
  <si>
    <t>WITH INTERVENTION</t>
  </si>
  <si>
    <t>Production/Income</t>
  </si>
  <si>
    <t xml:space="preserve">Average size of household </t>
  </si>
  <si>
    <t>members</t>
  </si>
  <si>
    <t>Total Expenditures</t>
  </si>
  <si>
    <t>EVALUATION OF A TYPICAL FAMILY FARM MODEL</t>
  </si>
  <si>
    <t>Line Items</t>
  </si>
  <si>
    <t>Total Inflow</t>
  </si>
  <si>
    <t>Expenditures</t>
  </si>
  <si>
    <t>Total Outflow</t>
  </si>
  <si>
    <t>WITHOUT INTEVENTION</t>
  </si>
  <si>
    <t>INCREMENTAL ANALYSIS</t>
  </si>
  <si>
    <t>Line  Items</t>
  </si>
  <si>
    <t>Annual real increase in labor wages</t>
  </si>
  <si>
    <t>Annual increase in usage of all inputs</t>
  </si>
  <si>
    <t>Input usage growth index</t>
  </si>
  <si>
    <t>Potential beneficiaries</t>
  </si>
  <si>
    <t>NPV @ 12% discount rate</t>
  </si>
  <si>
    <t>Targeted beneficiaries</t>
  </si>
  <si>
    <t>Real wage growth index</t>
  </si>
  <si>
    <t>Incremental NPV@12% discount rate</t>
  </si>
  <si>
    <t>Project discount rate</t>
  </si>
  <si>
    <t xml:space="preserve">Average annual maize yield </t>
  </si>
  <si>
    <t xml:space="preserve">Average annual bean yield </t>
  </si>
  <si>
    <t xml:space="preserve">Average annual snow pea yield </t>
  </si>
  <si>
    <t>Average price - maize</t>
  </si>
  <si>
    <t>Q/99</t>
  </si>
  <si>
    <t>Average price - snow peas</t>
  </si>
  <si>
    <t>Average price - beans</t>
  </si>
  <si>
    <t>Q/ha</t>
  </si>
  <si>
    <t>Beans</t>
  </si>
  <si>
    <t>Snow Peas</t>
  </si>
  <si>
    <t>Q/liter</t>
  </si>
  <si>
    <t>liters/ha</t>
  </si>
  <si>
    <t>subsistance maize</t>
  </si>
  <si>
    <t>subsistance beans</t>
  </si>
  <si>
    <t>Q/dollar</t>
  </si>
  <si>
    <t>Average annual increase in yield - maize</t>
  </si>
  <si>
    <t>Average annual increase in yield - beans</t>
  </si>
  <si>
    <t>Average annual increase in yield - snow peas</t>
  </si>
  <si>
    <t>Annual increase in yield - maize</t>
  </si>
  <si>
    <t>Annual increase in yield - beans</t>
  </si>
  <si>
    <t>Annual increase in yield - snow peas</t>
  </si>
  <si>
    <t>Yield growth rate index -maize</t>
  </si>
  <si>
    <t>Yield growth rate index - beans</t>
  </si>
  <si>
    <t>Yield growth rate index - snow peas</t>
  </si>
  <si>
    <t>lbs/ha</t>
  </si>
  <si>
    <t>Q/lbs</t>
  </si>
  <si>
    <t>Fertilizer - chemical</t>
  </si>
  <si>
    <t>Fertilizer - organic</t>
  </si>
  <si>
    <t>costal/ha</t>
  </si>
  <si>
    <t>Abono Foliar</t>
  </si>
  <si>
    <t>insecticide</t>
  </si>
  <si>
    <t>fungicide</t>
  </si>
  <si>
    <t>stake</t>
  </si>
  <si>
    <t>string</t>
  </si>
  <si>
    <t>stakes/ha</t>
  </si>
  <si>
    <t>harvest/year</t>
  </si>
  <si>
    <t>land rent</t>
  </si>
  <si>
    <t>irrigation</t>
  </si>
  <si>
    <t>Q/costal</t>
  </si>
  <si>
    <t>Q/kgs</t>
  </si>
  <si>
    <t>Q/stake</t>
  </si>
  <si>
    <t>Q/harvest</t>
  </si>
  <si>
    <t>Q/labor day</t>
  </si>
  <si>
    <t>Snow Peas - Prices per unit</t>
  </si>
  <si>
    <t>Snow Peas - Prices per ha</t>
  </si>
  <si>
    <t>TOTAL</t>
  </si>
  <si>
    <t>Q/ha/harvest</t>
  </si>
  <si>
    <t>qq/ha</t>
  </si>
  <si>
    <t>Q/qq</t>
  </si>
  <si>
    <t>lb/ha</t>
  </si>
  <si>
    <t>Materia organica</t>
  </si>
  <si>
    <t>costales</t>
  </si>
  <si>
    <t>Arrendamiento terreno</t>
  </si>
  <si>
    <t>Input costs maize</t>
  </si>
  <si>
    <t>Maize cost per HA</t>
  </si>
  <si>
    <t>Total</t>
  </si>
  <si>
    <t>Input QUANTITY maize</t>
  </si>
  <si>
    <t>Expenditure - Maiz</t>
  </si>
  <si>
    <t>Net Inflow - snow peas</t>
  </si>
  <si>
    <t>Incremental Net Cash Flow - snow peas</t>
  </si>
  <si>
    <t>Incremental Net Cash Flow - maize</t>
  </si>
  <si>
    <t>Q/lb</t>
  </si>
  <si>
    <t>Q/labor-day</t>
  </si>
  <si>
    <t>Q/ .7 ha</t>
  </si>
  <si>
    <t>Reduction in seed requirement - Maiz</t>
  </si>
  <si>
    <t>Reduction in seed requirement - Snow Pea</t>
  </si>
  <si>
    <t>Reduction in seed requirement - Beans</t>
  </si>
  <si>
    <t>Reduction in fertilizer usage - Snow Peas</t>
  </si>
  <si>
    <t>Reduction in pesticide usage - Snow Peas</t>
  </si>
  <si>
    <t>Bean cost per HA</t>
  </si>
  <si>
    <t>Input Quantity - Snow Peas</t>
  </si>
  <si>
    <t>Annual Domestic Inflation</t>
  </si>
  <si>
    <t>Annual Foreign Inflation</t>
  </si>
  <si>
    <t>Domestic Inflation Index</t>
  </si>
  <si>
    <t>Foreign Inflation Index</t>
  </si>
  <si>
    <t>Relative Inflation Index</t>
  </si>
  <si>
    <t>Expenditure - Beans</t>
  </si>
  <si>
    <t>year</t>
  </si>
  <si>
    <t>yield increases year 2 maize</t>
  </si>
  <si>
    <t>yield increases year 3 maize</t>
  </si>
  <si>
    <t>yield increases year 2 beans</t>
  </si>
  <si>
    <t>yield increases year 3 beans</t>
  </si>
  <si>
    <t>Total Inflow - snow peas</t>
  </si>
  <si>
    <t>Total Inflow - maize</t>
  </si>
  <si>
    <t>Total Inflow - beans</t>
  </si>
  <si>
    <t>Total Outflow - snow peas</t>
  </si>
  <si>
    <t>Total Outflow - maize</t>
  </si>
  <si>
    <t>Total Outflow - beans</t>
  </si>
  <si>
    <t>Net Inflow - Maize</t>
  </si>
  <si>
    <t>Net Inflow - Beans</t>
  </si>
  <si>
    <t>Incremental Net Cash Flow - beans</t>
  </si>
  <si>
    <t>Incremental Net Cash Flow - Total</t>
  </si>
  <si>
    <t>manzanas/hectare</t>
  </si>
  <si>
    <t>people</t>
  </si>
  <si>
    <t>Q/labor day/manz</t>
  </si>
  <si>
    <t>Total Investment Perspective</t>
  </si>
  <si>
    <t>Total Benefits without project</t>
  </si>
  <si>
    <t>Total Costs without project</t>
  </si>
  <si>
    <t>Total Benefits with project</t>
  </si>
  <si>
    <t>Total Costs with project</t>
  </si>
  <si>
    <t>Incremental Benefits of project</t>
  </si>
  <si>
    <t>Percent of beneficiaries Year 1</t>
  </si>
  <si>
    <t>Percent of beneficiaries Year 2</t>
  </si>
  <si>
    <t>Percent of beneficiaries Year 3</t>
  </si>
  <si>
    <t>Percent of beneficiaries Year 4</t>
  </si>
  <si>
    <t>Percent of beneficiaries - all other years</t>
  </si>
  <si>
    <t>Total Net Inflow</t>
  </si>
  <si>
    <t>Land Rent</t>
  </si>
  <si>
    <t>Coffee cost per Ha</t>
  </si>
  <si>
    <t>Coffee Input Quantities</t>
  </si>
  <si>
    <t>Q/ltr</t>
  </si>
  <si>
    <t>ha</t>
  </si>
  <si>
    <t>Q/unit</t>
  </si>
  <si>
    <t>yield increases year 2 coffee</t>
  </si>
  <si>
    <t>yield increases year 3 coffee</t>
  </si>
  <si>
    <t>yield increases year 4 coffee</t>
  </si>
  <si>
    <t>Beans - Quantity</t>
  </si>
  <si>
    <t xml:space="preserve">Family labor </t>
  </si>
  <si>
    <t>Family Labor</t>
  </si>
  <si>
    <t>Area - Coffee</t>
  </si>
  <si>
    <t>Adoption Rate</t>
  </si>
  <si>
    <t>Average price - Labor</t>
  </si>
  <si>
    <t>Average price - Land</t>
  </si>
  <si>
    <t>manzana/yr</t>
  </si>
  <si>
    <t>Q/manz</t>
  </si>
  <si>
    <t>Almacigo - seedbed</t>
  </si>
  <si>
    <t>USAID</t>
  </si>
  <si>
    <r>
      <t>Cost Share</t>
    </r>
    <r>
      <rPr>
        <sz val="11"/>
        <color theme="1"/>
        <rFont val="Calibri"/>
        <family val="2"/>
        <scheme val="minor"/>
      </rPr>
      <t xml:space="preserve"> (HIVOS Investment)</t>
    </r>
  </si>
  <si>
    <t>COMPONENT 1 - Improved Value Chain Participation</t>
  </si>
  <si>
    <t>COMPONENT 2 - Expanded Value Chain Participation</t>
  </si>
  <si>
    <t>COMPONENT 3 - Improved Agricultural Productivity</t>
  </si>
  <si>
    <t>COMPONENT 4 - Expanding Markets and Trade (Private Aggregator)</t>
  </si>
  <si>
    <t>COMPONENT 5 - Increased Food Crop Productivity and Improved Utilization</t>
  </si>
  <si>
    <t>COMPONENT 6 - Improved Competitiveness of Handicrafts Value Chain</t>
  </si>
  <si>
    <t>total</t>
  </si>
  <si>
    <t>Total Development Outlay</t>
  </si>
  <si>
    <t>Total Component 6</t>
  </si>
  <si>
    <t>Total Component 5</t>
  </si>
  <si>
    <t>Total Component 4</t>
  </si>
  <si>
    <t>Total Component 3</t>
  </si>
  <si>
    <t>Total Component 2</t>
  </si>
  <si>
    <t>Total Component 1</t>
  </si>
  <si>
    <t>Expernditure - Snow Peas</t>
  </si>
  <si>
    <t>Expenditure - Coffee</t>
  </si>
  <si>
    <t>Coffee</t>
  </si>
  <si>
    <t>Maize</t>
  </si>
  <si>
    <t>Beans % Family Consumption</t>
  </si>
  <si>
    <t>Maize % Family Consumption</t>
  </si>
  <si>
    <t>Snow Peas % Family Consumption</t>
  </si>
  <si>
    <t>Coffee % Family Consumption</t>
  </si>
  <si>
    <t>Average annual coffee yield</t>
  </si>
  <si>
    <t>Average price - coffee</t>
  </si>
  <si>
    <t>Yield growth rate index - coffee</t>
  </si>
  <si>
    <t>Average annual increase in yield - Coffee</t>
  </si>
  <si>
    <t>Conversions</t>
  </si>
  <si>
    <t>Farm 1 - Small Farm</t>
  </si>
  <si>
    <t>Farm 3 - Coffee Farm</t>
  </si>
  <si>
    <t>Average price - cabbage</t>
  </si>
  <si>
    <t xml:space="preserve">Average annual cabbage yield </t>
  </si>
  <si>
    <t>Cabbage % Family Consumption</t>
  </si>
  <si>
    <t>Average annual increase in yield - cabbage</t>
  </si>
  <si>
    <t>Unit Costs - Cabbage</t>
  </si>
  <si>
    <t>Input quantity - Cabbage</t>
  </si>
  <si>
    <t>Cost per hectare - Cabbage</t>
  </si>
  <si>
    <t>units/ha</t>
  </si>
  <si>
    <t>Reduction in seed requirement - Cabbage</t>
  </si>
  <si>
    <t>Reduction in fertilizer usage - Cabbage</t>
  </si>
  <si>
    <t>Reduction in pesticide usage - Cabbage</t>
  </si>
  <si>
    <t>yield increases year 2 cabbage</t>
  </si>
  <si>
    <t>Targeted beneficiaries - Coffee (20%)</t>
  </si>
  <si>
    <t>Targeted beneficiaries - Small Farmers w/ Snow Peas (40%)</t>
  </si>
  <si>
    <t>Targeted beneficiaries - Large Farmers w/ Snow Peas and Cabbage (40%)</t>
  </si>
  <si>
    <t>Annual increase in yield - cabbage</t>
  </si>
  <si>
    <t>Yield growth rate index - cabbage</t>
  </si>
  <si>
    <t>Expenditure - Cabbage</t>
  </si>
  <si>
    <t>Cabbage</t>
  </si>
  <si>
    <t>Total Inflow - cabbage</t>
  </si>
  <si>
    <t>Total Outflow - cabbage</t>
  </si>
  <si>
    <t>Net Inflow - cabbage</t>
  </si>
  <si>
    <t>Incremental Net Cash Flow - cabbage</t>
  </si>
  <si>
    <t>Q</t>
  </si>
  <si>
    <t>qq</t>
  </si>
  <si>
    <t>Gross farm output</t>
  </si>
  <si>
    <t>Family consumption</t>
  </si>
  <si>
    <t>Output available for sale</t>
  </si>
  <si>
    <t>Value of family consumption</t>
  </si>
  <si>
    <t>Sales revenue</t>
  </si>
  <si>
    <t>Total Inflow - coffee</t>
  </si>
  <si>
    <t>Total Outflow - coffee</t>
  </si>
  <si>
    <t>Net Inflow - coffee</t>
  </si>
  <si>
    <t>Incremental Net Cash Flow - coffee</t>
  </si>
  <si>
    <t>HH</t>
  </si>
  <si>
    <t>Total Economy Perspective</t>
  </si>
  <si>
    <t>Model Farm 1 (Snow Peas) Incremental Benefits</t>
  </si>
  <si>
    <t>Model Farm 2 (Snow Peas and Cabbage) Incremental Benefits</t>
  </si>
  <si>
    <t>Model Farm 3 (Coffee) Incremental Benefits</t>
  </si>
  <si>
    <t>Total Incremental Benefits</t>
  </si>
  <si>
    <t>Net Benefit</t>
  </si>
  <si>
    <t>Sensitivity Analysis</t>
  </si>
  <si>
    <t>Financial Analysis</t>
  </si>
  <si>
    <t>NPV Total</t>
  </si>
  <si>
    <t>NPV Farm 1</t>
  </si>
  <si>
    <t>NPV Farm 2</t>
  </si>
  <si>
    <t>NPV Farm 3</t>
  </si>
  <si>
    <t>small farm</t>
  </si>
  <si>
    <t>Price of Maize Q/qq</t>
  </si>
  <si>
    <t>Price of Beans Q/qq</t>
  </si>
  <si>
    <t>Price of Snow Peas Q/qq</t>
  </si>
  <si>
    <t>Price of Coffee Q/qq</t>
  </si>
  <si>
    <t>Current Yields</t>
  </si>
  <si>
    <t>Current Prices</t>
  </si>
  <si>
    <t>Auto-consumption vs. Market Sales</t>
  </si>
  <si>
    <t>Average annual increase in input use</t>
  </si>
  <si>
    <t>Without Project Annual Real Increase in Commodity Prices</t>
  </si>
  <si>
    <t>Without Project Annual Increase in Yield - All Crops</t>
  </si>
  <si>
    <t>Without Project Annual Real Increase in Labor Cost</t>
  </si>
  <si>
    <t>Project Discount Rate</t>
  </si>
  <si>
    <t>Year</t>
  </si>
  <si>
    <t>Model Parameters</t>
  </si>
  <si>
    <t>Annual real increase in price - maize</t>
  </si>
  <si>
    <t>Annual real increase in price - beans</t>
  </si>
  <si>
    <t>Annual real increase in price - snow peas</t>
  </si>
  <si>
    <t>Annual real increase in price - cabbage</t>
  </si>
  <si>
    <t>Real price growth index -maize</t>
  </si>
  <si>
    <t>Real price growth index - beans</t>
  </si>
  <si>
    <t>Real price growth index - snow peas</t>
  </si>
  <si>
    <t>Real price growth index - cabbage</t>
  </si>
  <si>
    <t>Real price growth index - coffee</t>
  </si>
  <si>
    <t>Beneficiary Analysis</t>
  </si>
  <si>
    <t>USAID/Guatemala</t>
  </si>
  <si>
    <t>USAID Total Project Cost</t>
  </si>
  <si>
    <t>Net Present Value</t>
  </si>
  <si>
    <t>Internal Rate of Return</t>
  </si>
  <si>
    <t>Beneficiary Definition</t>
  </si>
  <si>
    <t>Beneficiary Population by Poverty Level</t>
  </si>
  <si>
    <t>Female</t>
  </si>
  <si>
    <t>Male</t>
  </si>
  <si>
    <t>Beneficiary Population by Gender</t>
  </si>
  <si>
    <t>Rural Value Chain Project - AGEXPORT</t>
  </si>
  <si>
    <r>
      <rPr>
        <b/>
        <sz val="10"/>
        <rFont val="Verdana"/>
        <family val="2"/>
      </rPr>
      <t xml:space="preserve">Project Type: </t>
    </r>
    <r>
      <rPr>
        <sz val="10"/>
        <rFont val="Verdana"/>
        <family val="2"/>
      </rPr>
      <t>Targeted</t>
    </r>
  </si>
  <si>
    <t>Total Cost USAID (Quetzales)</t>
  </si>
  <si>
    <t>Number of Targeted Households</t>
  </si>
  <si>
    <t>Average annual increase in price - maize</t>
  </si>
  <si>
    <t>Average annual increase in price - beans</t>
  </si>
  <si>
    <t>Average annual increase in price - snow peas</t>
  </si>
  <si>
    <t>Average annual increase in price - cabbage</t>
  </si>
  <si>
    <t>Average annual increase in price - coffee</t>
  </si>
  <si>
    <t>Domestic inflation rate</t>
  </si>
  <si>
    <t>Foreign inflation rate</t>
  </si>
  <si>
    <t>Percent of Land</t>
  </si>
  <si>
    <t>Area of Land</t>
  </si>
  <si>
    <t>Area - Susbsistance</t>
  </si>
  <si>
    <t>Area - Comercial</t>
  </si>
  <si>
    <t>Area - Comercial Crop</t>
  </si>
  <si>
    <t>Area - Local Market Crop</t>
  </si>
  <si>
    <t>Average total area under cultivation</t>
  </si>
  <si>
    <t>Spoilage Rate - Horticulture</t>
  </si>
  <si>
    <t>Spoilage Rate - Coffee</t>
  </si>
  <si>
    <t>with project</t>
  </si>
  <si>
    <t>w/o project</t>
  </si>
  <si>
    <t>Expenditure - Snow Peas</t>
  </si>
  <si>
    <t>yield increases year 4 maize</t>
  </si>
  <si>
    <t>yield increases year 4 beans</t>
  </si>
  <si>
    <t>yield increases year 4 snow peas</t>
  </si>
  <si>
    <t>yield increases year 4 cabbage</t>
  </si>
  <si>
    <t>Units</t>
  </si>
  <si>
    <t>Nominal</t>
  </si>
  <si>
    <t>Real</t>
  </si>
  <si>
    <t>Indigenous</t>
  </si>
  <si>
    <t>Non-indigenous</t>
  </si>
  <si>
    <t>Average annual increase in wages</t>
  </si>
  <si>
    <t>Fungicide</t>
  </si>
  <si>
    <t>Insecticide</t>
  </si>
  <si>
    <t>gal/ha</t>
  </si>
  <si>
    <t>Fertilizantes Foliares</t>
  </si>
  <si>
    <t>Q/gal</t>
  </si>
  <si>
    <t>ltr/ha</t>
  </si>
  <si>
    <t>Insecticide 1</t>
  </si>
  <si>
    <t>Insecticide 2</t>
  </si>
  <si>
    <t>Fungicide 1</t>
  </si>
  <si>
    <t>Fungicide 2</t>
  </si>
  <si>
    <t>units</t>
  </si>
  <si>
    <t>Input costs beans</t>
  </si>
  <si>
    <t>Seeds/Transplants</t>
  </si>
  <si>
    <t>Coffee Prices per Unit</t>
  </si>
  <si>
    <t>change in spoilage rate</t>
  </si>
  <si>
    <t>Change in Spoilage Rate - Horticulture</t>
  </si>
  <si>
    <t>Beneficiary Population by Indigenous/Non-indigenous</t>
  </si>
  <si>
    <t xml:space="preserve">Labor Cost </t>
  </si>
  <si>
    <t>Annual increase in yield - coffee</t>
  </si>
  <si>
    <t>Annual real increase in price - coffee</t>
  </si>
  <si>
    <t>Farm 2 - Medium Farm</t>
  </si>
  <si>
    <t>Size of Small Farm and Medium Farm</t>
  </si>
  <si>
    <t>medium farm</t>
  </si>
  <si>
    <t>Price of Fertilizer Q/kg</t>
  </si>
  <si>
    <t>Price of Labor Q/labor-day</t>
  </si>
  <si>
    <t>Price of Land Manzana/yr</t>
  </si>
  <si>
    <t>Project Adoption Rate</t>
  </si>
  <si>
    <t>Recent trend</t>
  </si>
  <si>
    <t>Model assumption</t>
  </si>
  <si>
    <t>Table 1.      Farm Information:</t>
  </si>
  <si>
    <t>Table 2.       Current Growth Rate:</t>
  </si>
  <si>
    <t>Table 3.       Inputs</t>
  </si>
  <si>
    <t>Table 4.         Macro information:</t>
  </si>
  <si>
    <t>Table 6.         NOMINAL Project Funding (USD):</t>
  </si>
  <si>
    <t>Table 7.       Program Package:</t>
  </si>
  <si>
    <t>Table 8.        GROWTH RATES AND GROWTH INDICES</t>
  </si>
  <si>
    <t>Table 9.         Real Operating Costs per Hectare</t>
  </si>
  <si>
    <t>Table 10.         REAL Production and Sales per Hectare</t>
  </si>
  <si>
    <t>Table 10.          REAL Incremental Cash Flow Statement, Small Model Farms - Snow Peas Only</t>
  </si>
  <si>
    <t>Table 11.           REAL Cash Flow Statement, Small Model Farms - Snow Peas Only (4,080 Households)</t>
  </si>
  <si>
    <t>Table 12.           REAL Incremental Cash Flow Statement, Medium Model Farms - Cabbage &amp; Snow Peas</t>
  </si>
  <si>
    <t>Table 13.            REAL Cash Flow Statement, Medium Model Farms - Cabbage &amp; Snow Peas (4,080 Households)</t>
  </si>
  <si>
    <t>Table 14.           REAL Incremental Cash Flow Statement, Coffee Model Farms</t>
  </si>
  <si>
    <t>Table 15.               REAL Cash Flow Statement Coffee Model Farms (2,040 Households)</t>
  </si>
  <si>
    <t>Table 16.            REAL Cash Flow Statement AGEXPORT Project</t>
  </si>
  <si>
    <t>yield increases year 5 maize</t>
  </si>
  <si>
    <t>yield increases year 5 beans</t>
  </si>
  <si>
    <t>yield increases year 2 snow peas</t>
  </si>
  <si>
    <t>yield increases year 3 Snow peas</t>
  </si>
  <si>
    <t>yield increases year 5 snow peas</t>
  </si>
  <si>
    <t>yield increases year 5 coffee</t>
  </si>
  <si>
    <t>Increase in fertilizer usage - Maiz</t>
  </si>
  <si>
    <t>Increase in fertilizer usage - Beans</t>
  </si>
  <si>
    <t>Increase in family labor requirement - Maiz</t>
  </si>
  <si>
    <t>Increase in family labor requirement - Beans</t>
  </si>
  <si>
    <t>Increase in family labor requirement - Snow Peas</t>
  </si>
  <si>
    <t>Increase in family labor requirement - Cabbage</t>
  </si>
  <si>
    <t>Increase in family labor requirement - Coffee</t>
  </si>
  <si>
    <t>Table 5.       Impacts of USAID Intervention (w/ intervention changes in inputs and outputs)</t>
  </si>
  <si>
    <t>heads of cabbage/ha</t>
  </si>
  <si>
    <t>Q/head of cabbage</t>
  </si>
  <si>
    <t>quintales (qq)/ha</t>
  </si>
  <si>
    <t>hectares (ha)</t>
  </si>
  <si>
    <t>Real Exchange Rate</t>
  </si>
  <si>
    <t>Movement in Real Exhange Rate</t>
  </si>
  <si>
    <t>Adjusted Real Exhange Rate</t>
  </si>
  <si>
    <t>Nominal Exchange Rate</t>
  </si>
  <si>
    <t>Foreign exchange premium</t>
  </si>
  <si>
    <t>Below Local Extreme Poverty Line (appx $1.57)</t>
  </si>
  <si>
    <t>Above Local Absolute Poverty Line</t>
  </si>
  <si>
    <t>Consumption per day</t>
  </si>
  <si>
    <t>Total Beneficiaries in Year 20</t>
  </si>
  <si>
    <t>Between Extreme and Absolute Local Poverty Lines (appx $1.57 - $3.23)</t>
  </si>
  <si>
    <t>Seeds</t>
  </si>
  <si>
    <t>Conversion factor - Labor</t>
  </si>
  <si>
    <t>Economic Analysis</t>
  </si>
  <si>
    <t>Conversion factor - investment cost and imported farm inputs</t>
  </si>
  <si>
    <t>Ideally, we would want to calculate the FEP using the following data and calculations.  However, using the 8.19% figure provided by the first five data points will suffice</t>
  </si>
  <si>
    <t>No Export Subsidy</t>
  </si>
  <si>
    <t>Taxes on Exports (current LCU)</t>
  </si>
  <si>
    <t>Exports of goods and Services (current LCU)</t>
  </si>
  <si>
    <t>Customs and Other Import Duties (current LCU)</t>
  </si>
  <si>
    <t>Imports of Goods and Services (current LCU)</t>
  </si>
  <si>
    <t>Description:</t>
  </si>
  <si>
    <t>World Bank</t>
  </si>
  <si>
    <t>Source:</t>
  </si>
  <si>
    <t>FEP =</t>
  </si>
  <si>
    <t>Rho-1 +Rho-2</t>
  </si>
  <si>
    <t>(0.3*T+0.75)*V</t>
  </si>
  <si>
    <t>(a+b)/TD</t>
  </si>
  <si>
    <t>b</t>
  </si>
  <si>
    <t>a</t>
  </si>
  <si>
    <t>Tariff (T)</t>
  </si>
  <si>
    <t>Demand (TD)</t>
  </si>
  <si>
    <t>FEP</t>
  </si>
  <si>
    <t>Rho-2</t>
  </si>
  <si>
    <t xml:space="preserve">    V</t>
  </si>
  <si>
    <t>Exercie Tax</t>
  </si>
  <si>
    <t>VATor GST</t>
  </si>
  <si>
    <t>Effective</t>
  </si>
  <si>
    <t xml:space="preserve">Total </t>
  </si>
  <si>
    <t>Investment</t>
  </si>
  <si>
    <t>Consumption</t>
  </si>
  <si>
    <t>Export Subsidy</t>
  </si>
  <si>
    <t>Taxes on Exports</t>
  </si>
  <si>
    <t>Exports of Goods and Services</t>
  </si>
  <si>
    <t>Customs and Other Import Duties</t>
  </si>
  <si>
    <t xml:space="preserve">Imports of Goods and Services </t>
  </si>
  <si>
    <t>CALCULATION OF FEP FOR Guatemala BASED ON DR. D Model</t>
  </si>
  <si>
    <t>Table 17.         Real Operating Costs per Hectare</t>
  </si>
  <si>
    <t>Table 18.         REAL Production and Sales per Hectare</t>
  </si>
  <si>
    <t>Table 19.          REAL Incremental Cash Flow Statement, Small Model Farms - Snow Peas Only</t>
  </si>
  <si>
    <t>Table 20.           REAL Cash Flow Statement, Small Model Farms - Snow Peas Only (4,080 Households)</t>
  </si>
  <si>
    <t>Table 21.           REAL Incremental Cash Flow Statement, Medium Model Farms - Cabbage &amp; Snow Peas</t>
  </si>
  <si>
    <t>Table 22.            REAL Cash Flow Statement, Medium Model Farms - Cabbage &amp; Snow Peas (4,080 Households)</t>
  </si>
  <si>
    <t>Table 23.           REAL Incremental Cash Flow Statement, Coffee Model Farms</t>
  </si>
  <si>
    <t>Table 24.               REAL Cash Flow Statement Coffee Model Farms (2,040 Households)</t>
  </si>
  <si>
    <t>Table 25.            REAL Cash Flow Statement AGEXPORT Project</t>
  </si>
  <si>
    <t>Movement in Adjusted Real Exchange Rate</t>
  </si>
  <si>
    <t>With Project Increase in Yield Yrs 2-5 - Maize</t>
  </si>
  <si>
    <t>With Project Increase in Yield Yrs 2-5 - Beans</t>
  </si>
  <si>
    <t>With Project Increase in Yield Yrs 2-5 - Snow Peas</t>
  </si>
  <si>
    <t>With Project Increase in Yield Yrs 2-5 - Coffee</t>
  </si>
  <si>
    <t>With Project Increase in Yield Yrs 2-5 - Cabbage</t>
  </si>
  <si>
    <t>Change in Spoilage Rate - Coffee</t>
  </si>
  <si>
    <t>ERR</t>
  </si>
  <si>
    <t>With Project Decrease in Selected Input Prices</t>
  </si>
  <si>
    <t>NPV - 12%</t>
  </si>
  <si>
    <t>Size of Small Farm</t>
  </si>
  <si>
    <t>Size of Medium Farm</t>
  </si>
  <si>
    <t>Size of Coffee Farm</t>
  </si>
  <si>
    <t xml:space="preserve">Under the Feed the Future Initiative, a beneficiary is defined as any individual who experiences an increase in standards of living though an increase in income and/or through an improvement of health staus.  Under the AGEXPORT Rural Value Chain Program, a beneficiary is defined as a member of household working direclty with one of the agricultural cooperatives that receives financial and technical support from AGEXPORT.  These cooperatives are in 12 municipalities within Quiche, Totonicapan and Quetzaltenango targeted by FtF/Guatemala.  The targeted number of beneficiaries has been set by AGEXPORT and USAID/Guatemala. </t>
  </si>
  <si>
    <t>Organic Fungicide</t>
  </si>
  <si>
    <t>Lime</t>
  </si>
  <si>
    <t>Bean Processing - Beneficiado Humedo</t>
  </si>
  <si>
    <t>Q/quintal</t>
  </si>
  <si>
    <t>Q/bag</t>
  </si>
  <si>
    <t>Abono Organico - fertilizer</t>
  </si>
  <si>
    <t>bags/ha</t>
  </si>
  <si>
    <t>Q/journal</t>
  </si>
  <si>
    <t>journales/ha</t>
  </si>
  <si>
    <t>Price of Cabbage Q/unidad</t>
  </si>
  <si>
    <t>AGEXPORT Rural Value Chain Program in Horticulture and Arabica Coffee 2012-2016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</si>
</sst>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0_);_(* \(#,##0\);_(* &quot;-&quot;_);_(@_)"/>
    <numFmt numFmtId="44" formatCode="_(&quot;$&quot;* #,##0.00_);_(&quot;$&quot;* \(#,##0.00\);_(&quot;$&quot;* &quot;-&quot;??_);_(@_)"/>
    <numFmt numFmtId="43" formatCode="_(* #,##0.00_);_(* \(#,##0.00\);_(* &quot;-&quot;??_);_(@_)"/>
    <numFmt numFmtId="164" formatCode="0.0%"/>
    <numFmt numFmtId="165" formatCode="0.0"/>
    <numFmt numFmtId="166" formatCode="_(* #,##0_);_(* \(#,##0\);_(* &quot;-&quot;??_);_(@_)"/>
    <numFmt numFmtId="167" formatCode="0.000000"/>
    <numFmt numFmtId="168" formatCode="_(&quot;$&quot;* #,##0_);_(&quot;$&quot;* \(#,##0\);_(&quot;$&quot;* &quot;-&quot;??_);_(@_)"/>
    <numFmt numFmtId="169" formatCode="_(* #,##0.0_);_(* \(#,##0.0\);_(* &quot;-&quot;??_);_(@_)"/>
    <numFmt numFmtId="170" formatCode="#,##0__;\(#,##0\)"/>
    <numFmt numFmtId="171" formatCode="_(* #,##0.000_);_(* \(#,##0.000\);_(* &quot;-&quot;??_);_(@_)"/>
    <numFmt numFmtId="172" formatCode="[$Q-100A]#,##0"/>
  </numFmts>
  <fonts count="23" x14ac:knownFonts="1">
    <font>
      <sz val="11"/>
      <color theme="1"/>
      <name val="Calibri"/>
      <family val="2"/>
      <scheme val="minor"/>
    </font>
    <font>
      <b/>
      <sz val="11"/>
      <color theme="1"/>
      <name val="Calibri"/>
      <family val="2"/>
      <scheme val="minor"/>
    </font>
    <font>
      <u/>
      <sz val="11"/>
      <color theme="1"/>
      <name val="Calibri"/>
      <family val="2"/>
      <scheme val="minor"/>
    </font>
    <font>
      <sz val="11"/>
      <color rgb="FFFF0000"/>
      <name val="Calibri"/>
      <family val="2"/>
      <scheme val="minor"/>
    </font>
    <font>
      <sz val="11"/>
      <color theme="1"/>
      <name val="Calibri"/>
      <family val="2"/>
      <scheme val="minor"/>
    </font>
    <font>
      <sz val="11"/>
      <name val="Calibri"/>
      <family val="2"/>
      <scheme val="minor"/>
    </font>
    <font>
      <sz val="8"/>
      <color indexed="81"/>
      <name val="Tahoma"/>
      <family val="2"/>
    </font>
    <font>
      <b/>
      <sz val="8"/>
      <color indexed="81"/>
      <name val="Tahoma"/>
      <family val="2"/>
    </font>
    <font>
      <b/>
      <sz val="10"/>
      <name val="Arial"/>
      <family val="2"/>
    </font>
    <font>
      <b/>
      <sz val="11"/>
      <color rgb="FFFF0000"/>
      <name val="Calibri"/>
      <family val="2"/>
      <scheme val="minor"/>
    </font>
    <font>
      <b/>
      <sz val="11"/>
      <name val="Calibri"/>
      <family val="2"/>
      <scheme val="minor"/>
    </font>
    <font>
      <b/>
      <sz val="20"/>
      <color theme="1"/>
      <name val="Calibri"/>
      <family val="2"/>
      <scheme val="minor"/>
    </font>
    <font>
      <b/>
      <sz val="16"/>
      <color theme="0" tint="-4.9989318521683403E-2"/>
      <name val="Calibri"/>
      <family val="2"/>
      <scheme val="minor"/>
    </font>
    <font>
      <sz val="11"/>
      <color theme="0" tint="-4.9989318521683403E-2"/>
      <name val="Calibri"/>
      <family val="2"/>
      <scheme val="minor"/>
    </font>
    <font>
      <b/>
      <sz val="11"/>
      <color theme="0" tint="-4.9989318521683403E-2"/>
      <name val="Calibri"/>
      <family val="2"/>
      <scheme val="minor"/>
    </font>
    <font>
      <b/>
      <sz val="10"/>
      <name val="Verdana"/>
      <family val="2"/>
    </font>
    <font>
      <sz val="10"/>
      <name val="Verdana"/>
      <family val="2"/>
    </font>
    <font>
      <b/>
      <u/>
      <sz val="10"/>
      <name val="Verdana"/>
      <family val="2"/>
    </font>
    <font>
      <b/>
      <u/>
      <sz val="10"/>
      <color theme="1"/>
      <name val="Verdana"/>
      <family val="2"/>
    </font>
    <font>
      <sz val="12"/>
      <color theme="1"/>
      <name val="Calibri"/>
      <family val="2"/>
      <scheme val="minor"/>
    </font>
    <font>
      <sz val="11"/>
      <color indexed="8"/>
      <name val="Calibri"/>
      <family val="2"/>
    </font>
    <font>
      <sz val="10"/>
      <name val="Arial"/>
      <family val="2"/>
    </font>
    <font>
      <sz val="11"/>
      <color theme="0" tint="-0.249977111117893"/>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FF99"/>
        <bgColor indexed="64"/>
      </patternFill>
    </fill>
    <fill>
      <patternFill patternType="solid">
        <fgColor theme="3" tint="-0.499984740745262"/>
        <bgColor indexed="64"/>
      </patternFill>
    </fill>
    <fill>
      <patternFill patternType="solid">
        <fgColor theme="3" tint="0.59999389629810485"/>
        <bgColor indexed="64"/>
      </patternFill>
    </fill>
    <fill>
      <patternFill patternType="solid">
        <fgColor indexed="9"/>
        <bgColor indexed="8"/>
      </patternFill>
    </fill>
  </fills>
  <borders count="50">
    <border>
      <left/>
      <right/>
      <top/>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s>
  <cellStyleXfs count="17">
    <xf numFmtId="0" fontId="0" fillId="0" borderId="0"/>
    <xf numFmtId="9"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3" fontId="20" fillId="0" borderId="0" applyFont="0" applyFill="0" applyBorder="0" applyAlignment="0" applyProtection="0"/>
    <xf numFmtId="43" fontId="21" fillId="0" borderId="0" applyFont="0" applyFill="0" applyBorder="0" applyAlignment="0" applyProtection="0"/>
    <xf numFmtId="43" fontId="19" fillId="0" borderId="0" applyFont="0" applyFill="0" applyBorder="0" applyAlignment="0" applyProtection="0"/>
    <xf numFmtId="3" fontId="21" fillId="7" borderId="0" applyFont="0" applyFill="0" applyBorder="0" applyAlignment="0" applyProtection="0"/>
    <xf numFmtId="44" fontId="19" fillId="0" borderId="0" applyFont="0" applyFill="0" applyBorder="0" applyAlignment="0" applyProtection="0"/>
    <xf numFmtId="0" fontId="19" fillId="0" borderId="0"/>
    <xf numFmtId="0" fontId="21" fillId="0" borderId="0"/>
    <xf numFmtId="0" fontId="21" fillId="0" borderId="0">
      <alignment wrapText="1"/>
    </xf>
    <xf numFmtId="0" fontId="4" fillId="0" borderId="0"/>
    <xf numFmtId="9" fontId="19"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cellStyleXfs>
  <cellXfs count="403">
    <xf numFmtId="0" fontId="0" fillId="0" borderId="0" xfId="0"/>
    <xf numFmtId="0" fontId="1" fillId="0" borderId="0" xfId="0" applyFont="1"/>
    <xf numFmtId="0" fontId="0" fillId="0" borderId="0" xfId="0" applyBorder="1"/>
    <xf numFmtId="0" fontId="0" fillId="0" borderId="1" xfId="0" applyBorder="1"/>
    <xf numFmtId="0" fontId="0" fillId="0" borderId="0" xfId="0" applyFill="1" applyBorder="1"/>
    <xf numFmtId="0" fontId="1" fillId="0" borderId="0" xfId="0" applyFont="1" applyBorder="1"/>
    <xf numFmtId="0" fontId="1" fillId="0" borderId="0" xfId="0" applyFont="1" applyFill="1" applyBorder="1"/>
    <xf numFmtId="0" fontId="0" fillId="0" borderId="0" xfId="0" applyFont="1"/>
    <xf numFmtId="2" fontId="0" fillId="0" borderId="0" xfId="0" applyNumberFormat="1" applyBorder="1"/>
    <xf numFmtId="2" fontId="0" fillId="0" borderId="0" xfId="0" applyNumberFormat="1"/>
    <xf numFmtId="0" fontId="0" fillId="0" borderId="6" xfId="0" applyBorder="1"/>
    <xf numFmtId="2" fontId="0" fillId="0" borderId="7" xfId="0" applyNumberFormat="1" applyBorder="1"/>
    <xf numFmtId="0" fontId="0" fillId="0" borderId="6" xfId="0" applyFill="1" applyBorder="1"/>
    <xf numFmtId="0" fontId="0" fillId="0" borderId="8" xfId="0" applyFill="1" applyBorder="1"/>
    <xf numFmtId="0" fontId="0" fillId="0" borderId="9" xfId="0" applyBorder="1"/>
    <xf numFmtId="0" fontId="0" fillId="0" borderId="10" xfId="0" applyBorder="1"/>
    <xf numFmtId="0" fontId="2" fillId="0" borderId="0" xfId="0" applyFont="1" applyBorder="1"/>
    <xf numFmtId="0" fontId="0" fillId="0" borderId="7" xfId="0" applyBorder="1"/>
    <xf numFmtId="0" fontId="0" fillId="0" borderId="8" xfId="0" applyBorder="1"/>
    <xf numFmtId="0" fontId="3" fillId="0" borderId="0" xfId="0" applyFont="1"/>
    <xf numFmtId="9" fontId="0" fillId="0" borderId="0" xfId="0" applyNumberFormat="1" applyFill="1" applyBorder="1"/>
    <xf numFmtId="0" fontId="0" fillId="0" borderId="6" xfId="0" applyFont="1" applyFill="1" applyBorder="1"/>
    <xf numFmtId="0" fontId="0" fillId="0" borderId="17" xfId="0" applyBorder="1"/>
    <xf numFmtId="1" fontId="0" fillId="0" borderId="0" xfId="0" applyNumberFormat="1"/>
    <xf numFmtId="1" fontId="1" fillId="0" borderId="0" xfId="0" applyNumberFormat="1" applyFont="1"/>
    <xf numFmtId="0" fontId="1" fillId="0" borderId="9" xfId="0" applyFont="1" applyBorder="1"/>
    <xf numFmtId="164" fontId="0" fillId="0" borderId="0" xfId="1" applyNumberFormat="1" applyFont="1"/>
    <xf numFmtId="0" fontId="0" fillId="0" borderId="0" xfId="0" applyFill="1"/>
    <xf numFmtId="2" fontId="0" fillId="0" borderId="0" xfId="0" applyNumberFormat="1" applyFill="1" applyBorder="1"/>
    <xf numFmtId="1" fontId="0" fillId="0" borderId="0" xfId="0" applyNumberFormat="1" applyFill="1" applyBorder="1"/>
    <xf numFmtId="0" fontId="0" fillId="0" borderId="21" xfId="0" applyBorder="1"/>
    <xf numFmtId="0" fontId="0" fillId="0" borderId="1" xfId="0" applyFill="1" applyBorder="1"/>
    <xf numFmtId="0" fontId="0" fillId="2" borderId="2" xfId="0" applyFill="1" applyBorder="1"/>
    <xf numFmtId="0" fontId="0" fillId="2" borderId="16" xfId="0" applyFill="1" applyBorder="1"/>
    <xf numFmtId="0" fontId="0" fillId="2" borderId="2" xfId="0" applyFill="1" applyBorder="1" applyAlignment="1">
      <alignment horizontal="right"/>
    </xf>
    <xf numFmtId="0" fontId="1" fillId="2" borderId="24" xfId="0" applyFont="1" applyFill="1" applyBorder="1"/>
    <xf numFmtId="0" fontId="1" fillId="2" borderId="25" xfId="0" applyFont="1" applyFill="1" applyBorder="1"/>
    <xf numFmtId="0" fontId="0" fillId="2" borderId="25" xfId="0" applyFill="1" applyBorder="1"/>
    <xf numFmtId="0" fontId="0" fillId="2" borderId="26" xfId="0" applyFill="1" applyBorder="1"/>
    <xf numFmtId="0" fontId="1" fillId="2" borderId="3" xfId="0" applyFont="1" applyFill="1" applyBorder="1"/>
    <xf numFmtId="0" fontId="0" fillId="2" borderId="4" xfId="0" applyFill="1" applyBorder="1"/>
    <xf numFmtId="0" fontId="0" fillId="2" borderId="13" xfId="0" applyFill="1" applyBorder="1"/>
    <xf numFmtId="0" fontId="0" fillId="2" borderId="5" xfId="0" applyFill="1" applyBorder="1"/>
    <xf numFmtId="0" fontId="0" fillId="2" borderId="6" xfId="0" applyFill="1" applyBorder="1"/>
    <xf numFmtId="0" fontId="0" fillId="2" borderId="0" xfId="0" applyFill="1" applyBorder="1"/>
    <xf numFmtId="0" fontId="0" fillId="2" borderId="1" xfId="0" applyFill="1" applyBorder="1"/>
    <xf numFmtId="0" fontId="1" fillId="2" borderId="6" xfId="0" applyFont="1" applyFill="1" applyBorder="1"/>
    <xf numFmtId="0" fontId="1" fillId="2" borderId="0" xfId="0" applyFont="1" applyFill="1" applyBorder="1"/>
    <xf numFmtId="0" fontId="0" fillId="2" borderId="7" xfId="0" applyFill="1" applyBorder="1"/>
    <xf numFmtId="0" fontId="3" fillId="0" borderId="0" xfId="0" applyFont="1" applyFill="1"/>
    <xf numFmtId="0" fontId="3" fillId="0" borderId="0" xfId="0" applyFont="1" applyFill="1" applyBorder="1"/>
    <xf numFmtId="0" fontId="0" fillId="2" borderId="27" xfId="0" applyFill="1" applyBorder="1"/>
    <xf numFmtId="0" fontId="1" fillId="3" borderId="6" xfId="0" applyFont="1" applyFill="1" applyBorder="1"/>
    <xf numFmtId="0" fontId="1" fillId="3" borderId="8" xfId="0" applyFont="1" applyFill="1" applyBorder="1"/>
    <xf numFmtId="0" fontId="1" fillId="3" borderId="9" xfId="0" applyFont="1" applyFill="1" applyBorder="1"/>
    <xf numFmtId="0" fontId="1" fillId="0" borderId="6" xfId="0" applyFont="1" applyBorder="1"/>
    <xf numFmtId="1" fontId="0" fillId="0" borderId="9" xfId="0" applyNumberFormat="1" applyBorder="1"/>
    <xf numFmtId="0" fontId="0" fillId="3" borderId="9" xfId="0" applyFill="1" applyBorder="1"/>
    <xf numFmtId="0" fontId="0" fillId="0" borderId="25" xfId="0" applyBorder="1"/>
    <xf numFmtId="0" fontId="0" fillId="0" borderId="2" xfId="0" applyBorder="1"/>
    <xf numFmtId="0" fontId="1" fillId="0" borderId="21" xfId="0" applyFont="1" applyFill="1" applyBorder="1"/>
    <xf numFmtId="9" fontId="0" fillId="0" borderId="0" xfId="1" applyFont="1" applyFill="1" applyBorder="1"/>
    <xf numFmtId="1" fontId="0" fillId="0" borderId="0" xfId="0" applyNumberFormat="1" applyBorder="1"/>
    <xf numFmtId="2" fontId="0" fillId="0" borderId="21" xfId="0" applyNumberFormat="1" applyBorder="1"/>
    <xf numFmtId="0" fontId="0" fillId="0" borderId="7" xfId="0" applyFill="1" applyBorder="1"/>
    <xf numFmtId="0" fontId="0" fillId="3" borderId="0" xfId="0" applyFill="1" applyBorder="1"/>
    <xf numFmtId="0" fontId="0" fillId="0" borderId="17" xfId="0" applyFill="1" applyBorder="1"/>
    <xf numFmtId="166" fontId="0" fillId="0" borderId="0" xfId="2" applyNumberFormat="1" applyFont="1" applyFill="1" applyBorder="1"/>
    <xf numFmtId="0" fontId="9" fillId="0" borderId="21" xfId="0" applyFont="1" applyFill="1" applyBorder="1"/>
    <xf numFmtId="9" fontId="0" fillId="0" borderId="0" xfId="1" applyFont="1"/>
    <xf numFmtId="9" fontId="0" fillId="0" borderId="0" xfId="1" applyNumberFormat="1" applyFont="1"/>
    <xf numFmtId="9" fontId="0" fillId="0" borderId="0" xfId="0" applyNumberFormat="1"/>
    <xf numFmtId="9" fontId="0" fillId="0" borderId="0" xfId="1" applyFont="1" applyBorder="1"/>
    <xf numFmtId="166" fontId="0" fillId="0" borderId="0" xfId="2" applyNumberFormat="1" applyFont="1" applyBorder="1"/>
    <xf numFmtId="166" fontId="0" fillId="0" borderId="1" xfId="2" applyNumberFormat="1" applyFont="1" applyFill="1" applyBorder="1"/>
    <xf numFmtId="166" fontId="0" fillId="0" borderId="1" xfId="2" applyNumberFormat="1" applyFont="1" applyBorder="1"/>
    <xf numFmtId="0" fontId="2" fillId="0" borderId="0" xfId="0" applyFont="1" applyFill="1" applyBorder="1"/>
    <xf numFmtId="0" fontId="9" fillId="0" borderId="6" xfId="0" applyFont="1" applyFill="1" applyBorder="1"/>
    <xf numFmtId="0" fontId="9" fillId="0" borderId="6" xfId="0" applyFont="1" applyBorder="1"/>
    <xf numFmtId="0" fontId="0" fillId="0" borderId="9" xfId="0" applyFill="1" applyBorder="1"/>
    <xf numFmtId="0" fontId="0" fillId="3" borderId="6" xfId="0" applyFill="1" applyBorder="1"/>
    <xf numFmtId="0" fontId="0" fillId="0" borderId="29" xfId="0" applyBorder="1"/>
    <xf numFmtId="0" fontId="0" fillId="0" borderId="25" xfId="0" applyFill="1" applyBorder="1"/>
    <xf numFmtId="0" fontId="0" fillId="0" borderId="30" xfId="0" applyFill="1" applyBorder="1"/>
    <xf numFmtId="0" fontId="0" fillId="0" borderId="2" xfId="0" applyFill="1" applyBorder="1"/>
    <xf numFmtId="0" fontId="0" fillId="0" borderId="33" xfId="0" applyBorder="1"/>
    <xf numFmtId="0" fontId="0" fillId="2" borderId="37" xfId="0" applyFill="1" applyBorder="1"/>
    <xf numFmtId="0" fontId="0" fillId="2" borderId="36" xfId="0" applyFill="1" applyBorder="1"/>
    <xf numFmtId="0" fontId="0" fillId="0" borderId="38" xfId="0" applyFill="1" applyBorder="1"/>
    <xf numFmtId="0" fontId="0" fillId="0" borderId="34" xfId="0" applyBorder="1"/>
    <xf numFmtId="0" fontId="0" fillId="0" borderId="16" xfId="0" applyFill="1" applyBorder="1"/>
    <xf numFmtId="0" fontId="1" fillId="2" borderId="39" xfId="0" applyFont="1" applyFill="1" applyBorder="1"/>
    <xf numFmtId="0" fontId="0" fillId="0" borderId="40" xfId="0" applyFill="1" applyBorder="1"/>
    <xf numFmtId="0" fontId="0" fillId="0" borderId="19" xfId="0" applyBorder="1"/>
    <xf numFmtId="0" fontId="0" fillId="0" borderId="19" xfId="0" applyFill="1" applyBorder="1"/>
    <xf numFmtId="2" fontId="0" fillId="0" borderId="18" xfId="0" applyNumberFormat="1" applyBorder="1"/>
    <xf numFmtId="2" fontId="0" fillId="0" borderId="19" xfId="0" applyNumberFormat="1" applyBorder="1"/>
    <xf numFmtId="2" fontId="0" fillId="0" borderId="31" xfId="0" applyNumberFormat="1" applyBorder="1"/>
    <xf numFmtId="0" fontId="0" fillId="0" borderId="40" xfId="0" applyBorder="1"/>
    <xf numFmtId="0" fontId="0" fillId="0" borderId="31" xfId="0" applyBorder="1"/>
    <xf numFmtId="1" fontId="0" fillId="0" borderId="10" xfId="0" applyNumberFormat="1" applyBorder="1"/>
    <xf numFmtId="0" fontId="0" fillId="3" borderId="8" xfId="0" applyFill="1" applyBorder="1"/>
    <xf numFmtId="0" fontId="0" fillId="0" borderId="30" xfId="0" applyBorder="1"/>
    <xf numFmtId="0" fontId="0" fillId="0" borderId="16" xfId="0" applyBorder="1"/>
    <xf numFmtId="0" fontId="0" fillId="0" borderId="18" xfId="0" applyBorder="1"/>
    <xf numFmtId="166" fontId="0" fillId="0" borderId="7" xfId="2" applyNumberFormat="1" applyFont="1" applyBorder="1"/>
    <xf numFmtId="166" fontId="0" fillId="0" borderId="23" xfId="2" applyNumberFormat="1" applyFont="1" applyBorder="1"/>
    <xf numFmtId="166" fontId="0" fillId="0" borderId="2" xfId="2" applyNumberFormat="1" applyFont="1" applyBorder="1"/>
    <xf numFmtId="166" fontId="0" fillId="0" borderId="14" xfId="2" applyNumberFormat="1" applyFont="1" applyBorder="1"/>
    <xf numFmtId="0" fontId="1" fillId="0" borderId="6" xfId="0" applyFont="1" applyFill="1" applyBorder="1"/>
    <xf numFmtId="9" fontId="1" fillId="0" borderId="0" xfId="0" applyNumberFormat="1" applyFont="1" applyFill="1" applyBorder="1"/>
    <xf numFmtId="0" fontId="0" fillId="2" borderId="0" xfId="0" applyFill="1"/>
    <xf numFmtId="164" fontId="0" fillId="0" borderId="0" xfId="1" applyNumberFormat="1" applyFont="1" applyBorder="1"/>
    <xf numFmtId="0" fontId="0" fillId="0" borderId="10" xfId="0" applyFill="1" applyBorder="1"/>
    <xf numFmtId="0" fontId="0" fillId="0" borderId="28" xfId="0" applyFill="1" applyBorder="1"/>
    <xf numFmtId="0" fontId="10" fillId="0" borderId="6" xfId="0" applyFont="1" applyBorder="1"/>
    <xf numFmtId="2" fontId="0" fillId="2" borderId="37" xfId="0" applyNumberFormat="1" applyFill="1" applyBorder="1"/>
    <xf numFmtId="2" fontId="0" fillId="2" borderId="0" xfId="0" applyNumberFormat="1" applyFill="1" applyBorder="1"/>
    <xf numFmtId="0" fontId="1" fillId="0" borderId="29" xfId="0" applyFont="1" applyFill="1" applyBorder="1"/>
    <xf numFmtId="0" fontId="0" fillId="0" borderId="29" xfId="0" applyFill="1" applyBorder="1"/>
    <xf numFmtId="0" fontId="1" fillId="2" borderId="30" xfId="0" applyFont="1" applyFill="1" applyBorder="1"/>
    <xf numFmtId="0" fontId="0" fillId="2" borderId="4" xfId="0" applyFill="1" applyBorder="1" applyAlignment="1">
      <alignment horizontal="right"/>
    </xf>
    <xf numFmtId="0" fontId="2" fillId="0" borderId="6" xfId="0" applyFont="1" applyFill="1" applyBorder="1"/>
    <xf numFmtId="0" fontId="2" fillId="0" borderId="40" xfId="0" applyFont="1" applyFill="1" applyBorder="1"/>
    <xf numFmtId="166" fontId="0" fillId="0" borderId="19" xfId="2" applyNumberFormat="1" applyFont="1" applyBorder="1"/>
    <xf numFmtId="166" fontId="0" fillId="0" borderId="31" xfId="2" applyNumberFormat="1" applyFont="1" applyBorder="1"/>
    <xf numFmtId="0" fontId="0" fillId="0" borderId="35" xfId="0" applyBorder="1"/>
    <xf numFmtId="0" fontId="0" fillId="2" borderId="15" xfId="0" applyFill="1" applyBorder="1"/>
    <xf numFmtId="0" fontId="0" fillId="2" borderId="41" xfId="0" applyFill="1" applyBorder="1"/>
    <xf numFmtId="0" fontId="0" fillId="0" borderId="20" xfId="0" applyFill="1" applyBorder="1"/>
    <xf numFmtId="166" fontId="0" fillId="0" borderId="20" xfId="2" applyNumberFormat="1" applyFont="1" applyBorder="1"/>
    <xf numFmtId="0" fontId="0" fillId="0" borderId="38" xfId="0" applyBorder="1"/>
    <xf numFmtId="9" fontId="0" fillId="3" borderId="9" xfId="0" applyNumberFormat="1" applyFill="1" applyBorder="1"/>
    <xf numFmtId="0" fontId="0" fillId="0" borderId="30" xfId="0" applyFont="1" applyFill="1" applyBorder="1"/>
    <xf numFmtId="167" fontId="0" fillId="3" borderId="1" xfId="0" applyNumberFormat="1" applyFill="1" applyBorder="1"/>
    <xf numFmtId="0" fontId="0" fillId="3" borderId="12" xfId="0" applyFill="1" applyBorder="1"/>
    <xf numFmtId="0" fontId="0" fillId="4" borderId="0" xfId="0" applyFill="1"/>
    <xf numFmtId="0" fontId="11" fillId="4" borderId="0" xfId="0" applyFont="1" applyFill="1"/>
    <xf numFmtId="0" fontId="0" fillId="5" borderId="0" xfId="0" applyFill="1"/>
    <xf numFmtId="0" fontId="12" fillId="5" borderId="0" xfId="0" applyFont="1" applyFill="1"/>
    <xf numFmtId="0" fontId="13" fillId="5" borderId="0" xfId="0" applyFont="1" applyFill="1"/>
    <xf numFmtId="0" fontId="14" fillId="5" borderId="0" xfId="0" applyFont="1" applyFill="1"/>
    <xf numFmtId="166" fontId="0" fillId="0" borderId="0" xfId="0" applyNumberFormat="1"/>
    <xf numFmtId="166" fontId="0" fillId="0" borderId="0" xfId="2" applyNumberFormat="1" applyFont="1"/>
    <xf numFmtId="166" fontId="1" fillId="0" borderId="0" xfId="2" applyNumberFormat="1" applyFont="1"/>
    <xf numFmtId="9" fontId="1" fillId="0" borderId="0" xfId="1" applyFont="1"/>
    <xf numFmtId="166" fontId="0" fillId="0" borderId="21" xfId="2" applyNumberFormat="1" applyFont="1" applyFill="1" applyBorder="1"/>
    <xf numFmtId="166" fontId="0" fillId="0" borderId="2" xfId="2" applyNumberFormat="1" applyFont="1" applyFill="1" applyBorder="1"/>
    <xf numFmtId="166" fontId="0" fillId="0" borderId="14" xfId="2" applyNumberFormat="1" applyFont="1" applyFill="1" applyBorder="1"/>
    <xf numFmtId="166" fontId="0" fillId="0" borderId="7" xfId="2" applyNumberFormat="1" applyFont="1" applyFill="1" applyBorder="1"/>
    <xf numFmtId="9" fontId="0" fillId="0" borderId="0" xfId="1" applyNumberFormat="1" applyFont="1" applyFill="1" applyBorder="1"/>
    <xf numFmtId="0" fontId="2" fillId="2" borderId="6" xfId="0" applyFont="1" applyFill="1" applyBorder="1"/>
    <xf numFmtId="0" fontId="2" fillId="6" borderId="0" xfId="0" applyFont="1" applyFill="1" applyBorder="1"/>
    <xf numFmtId="0" fontId="0" fillId="6" borderId="7" xfId="0" applyFill="1" applyBorder="1"/>
    <xf numFmtId="0" fontId="1" fillId="6" borderId="39" xfId="0" applyFont="1" applyFill="1" applyBorder="1"/>
    <xf numFmtId="0" fontId="1" fillId="6" borderId="37" xfId="0" applyFont="1" applyFill="1" applyBorder="1"/>
    <xf numFmtId="0" fontId="0" fillId="6" borderId="37" xfId="0" applyFill="1" applyBorder="1"/>
    <xf numFmtId="0" fontId="0" fillId="6" borderId="36" xfId="0" applyFill="1" applyBorder="1"/>
    <xf numFmtId="0" fontId="1" fillId="6" borderId="30" xfId="0" applyFont="1" applyFill="1" applyBorder="1"/>
    <xf numFmtId="0" fontId="0" fillId="6" borderId="2" xfId="0" applyFill="1" applyBorder="1"/>
    <xf numFmtId="0" fontId="0" fillId="6" borderId="16" xfId="0" applyFill="1" applyBorder="1"/>
    <xf numFmtId="0" fontId="0" fillId="6" borderId="2" xfId="0" applyFill="1" applyBorder="1" applyAlignment="1">
      <alignment horizontal="right"/>
    </xf>
    <xf numFmtId="0" fontId="0" fillId="6" borderId="15" xfId="0" applyFill="1" applyBorder="1"/>
    <xf numFmtId="0" fontId="0" fillId="6" borderId="41" xfId="0" applyFill="1" applyBorder="1"/>
    <xf numFmtId="0" fontId="2" fillId="2" borderId="30" xfId="0" applyFont="1" applyFill="1" applyBorder="1"/>
    <xf numFmtId="0" fontId="0" fillId="2" borderId="16" xfId="0" applyFill="1" applyBorder="1" applyAlignment="1">
      <alignment horizontal="right"/>
    </xf>
    <xf numFmtId="0" fontId="0" fillId="2" borderId="15" xfId="0" applyFill="1" applyBorder="1" applyAlignment="1">
      <alignment horizontal="center"/>
    </xf>
    <xf numFmtId="0" fontId="0" fillId="2" borderId="41" xfId="0" applyFill="1" applyBorder="1" applyAlignment="1">
      <alignment horizontal="center"/>
    </xf>
    <xf numFmtId="0" fontId="2" fillId="6" borderId="3" xfId="0" applyFont="1" applyFill="1" applyBorder="1"/>
    <xf numFmtId="0" fontId="0" fillId="6" borderId="4" xfId="0" applyFill="1" applyBorder="1"/>
    <xf numFmtId="0" fontId="0" fillId="6" borderId="11" xfId="0" applyFill="1" applyBorder="1" applyAlignment="1">
      <alignment horizontal="right"/>
    </xf>
    <xf numFmtId="0" fontId="0" fillId="6" borderId="13" xfId="0" applyFill="1" applyBorder="1" applyAlignment="1">
      <alignment horizontal="center"/>
    </xf>
    <xf numFmtId="0" fontId="0" fillId="6" borderId="27" xfId="0" applyFill="1" applyBorder="1" applyAlignment="1">
      <alignment horizontal="center"/>
    </xf>
    <xf numFmtId="0" fontId="0" fillId="0" borderId="28" xfId="0" applyBorder="1"/>
    <xf numFmtId="0" fontId="0" fillId="0" borderId="12" xfId="0" applyBorder="1"/>
    <xf numFmtId="0" fontId="2" fillId="6" borderId="30" xfId="0" applyFont="1" applyFill="1" applyBorder="1"/>
    <xf numFmtId="0" fontId="0" fillId="6" borderId="4" xfId="0" applyFill="1" applyBorder="1" applyAlignment="1">
      <alignment horizontal="right"/>
    </xf>
    <xf numFmtId="1" fontId="0" fillId="6" borderId="13" xfId="0" applyNumberFormat="1" applyFill="1" applyBorder="1" applyAlignment="1">
      <alignment horizontal="center"/>
    </xf>
    <xf numFmtId="1" fontId="0" fillId="6" borderId="27" xfId="0" applyNumberFormat="1" applyFill="1" applyBorder="1" applyAlignment="1">
      <alignment horizontal="center"/>
    </xf>
    <xf numFmtId="0" fontId="0" fillId="6" borderId="11" xfId="0" applyFill="1" applyBorder="1"/>
    <xf numFmtId="0" fontId="1" fillId="4" borderId="0" xfId="0" applyFont="1" applyFill="1" applyBorder="1"/>
    <xf numFmtId="0" fontId="0" fillId="4" borderId="0" xfId="0" applyFill="1" applyBorder="1"/>
    <xf numFmtId="0" fontId="11" fillId="4" borderId="0" xfId="0" applyFont="1" applyFill="1" applyBorder="1"/>
    <xf numFmtId="0" fontId="1" fillId="0" borderId="0" xfId="0" applyFont="1" applyFill="1"/>
    <xf numFmtId="166" fontId="0" fillId="0" borderId="21" xfId="2" applyNumberFormat="1" applyFont="1" applyBorder="1"/>
    <xf numFmtId="166" fontId="0" fillId="0" borderId="23" xfId="2" applyNumberFormat="1" applyFont="1" applyFill="1" applyBorder="1"/>
    <xf numFmtId="166" fontId="0" fillId="0" borderId="18" xfId="2" applyNumberFormat="1" applyFont="1" applyBorder="1"/>
    <xf numFmtId="166" fontId="0" fillId="0" borderId="33" xfId="2" applyNumberFormat="1" applyFont="1" applyFill="1" applyBorder="1"/>
    <xf numFmtId="166" fontId="0" fillId="0" borderId="35" xfId="2" applyNumberFormat="1" applyFont="1" applyFill="1" applyBorder="1"/>
    <xf numFmtId="166" fontId="0" fillId="0" borderId="22" xfId="2" applyNumberFormat="1" applyFont="1" applyBorder="1"/>
    <xf numFmtId="166" fontId="0" fillId="0" borderId="17" xfId="2" applyNumberFormat="1" applyFont="1" applyBorder="1"/>
    <xf numFmtId="166" fontId="0" fillId="0" borderId="32" xfId="2" applyNumberFormat="1" applyFont="1" applyBorder="1"/>
    <xf numFmtId="166" fontId="0" fillId="0" borderId="9" xfId="2" applyNumberFormat="1" applyFont="1" applyBorder="1"/>
    <xf numFmtId="166" fontId="0" fillId="0" borderId="10" xfId="2" applyNumberFormat="1" applyFont="1" applyBorder="1"/>
    <xf numFmtId="166" fontId="0" fillId="6" borderId="42" xfId="2" applyNumberFormat="1" applyFont="1" applyFill="1" applyBorder="1"/>
    <xf numFmtId="166" fontId="0" fillId="6" borderId="4" xfId="2" applyNumberFormat="1" applyFont="1" applyFill="1" applyBorder="1"/>
    <xf numFmtId="166" fontId="0" fillId="6" borderId="5" xfId="2" applyNumberFormat="1" applyFont="1" applyFill="1" applyBorder="1"/>
    <xf numFmtId="166" fontId="0" fillId="2" borderId="21" xfId="2" applyNumberFormat="1" applyFont="1" applyFill="1" applyBorder="1"/>
    <xf numFmtId="166" fontId="0" fillId="2" borderId="0" xfId="2" applyNumberFormat="1" applyFont="1" applyFill="1" applyBorder="1"/>
    <xf numFmtId="166" fontId="0" fillId="2" borderId="7" xfId="2" applyNumberFormat="1" applyFont="1" applyFill="1" applyBorder="1"/>
    <xf numFmtId="166" fontId="0" fillId="6" borderId="23" xfId="2" applyNumberFormat="1" applyFont="1" applyFill="1" applyBorder="1"/>
    <xf numFmtId="166" fontId="0" fillId="6" borderId="2" xfId="2" applyNumberFormat="1" applyFont="1" applyFill="1" applyBorder="1"/>
    <xf numFmtId="166" fontId="0" fillId="6" borderId="14" xfId="2" applyNumberFormat="1" applyFont="1" applyFill="1" applyBorder="1"/>
    <xf numFmtId="166" fontId="0" fillId="0" borderId="32" xfId="2" applyNumberFormat="1" applyFont="1" applyFill="1" applyBorder="1"/>
    <xf numFmtId="166" fontId="1" fillId="0" borderId="21" xfId="2" applyNumberFormat="1" applyFont="1" applyFill="1" applyBorder="1"/>
    <xf numFmtId="166" fontId="0" fillId="0" borderId="17" xfId="2" applyNumberFormat="1" applyFont="1" applyFill="1" applyBorder="1"/>
    <xf numFmtId="166" fontId="0" fillId="0" borderId="22" xfId="2" applyNumberFormat="1" applyFont="1" applyFill="1" applyBorder="1"/>
    <xf numFmtId="166" fontId="0" fillId="0" borderId="9" xfId="2" applyNumberFormat="1" applyFont="1" applyFill="1" applyBorder="1"/>
    <xf numFmtId="1" fontId="15" fillId="0" borderId="24" xfId="0" applyNumberFormat="1" applyFont="1" applyBorder="1"/>
    <xf numFmtId="0" fontId="0" fillId="0" borderId="26" xfId="0" applyBorder="1"/>
    <xf numFmtId="1" fontId="15" fillId="0" borderId="6" xfId="0" applyNumberFormat="1" applyFont="1" applyBorder="1"/>
    <xf numFmtId="1" fontId="16" fillId="0" borderId="8" xfId="0" applyNumberFormat="1" applyFont="1" applyBorder="1"/>
    <xf numFmtId="168" fontId="0" fillId="0" borderId="26" xfId="0" applyNumberFormat="1" applyBorder="1"/>
    <xf numFmtId="168" fontId="0" fillId="0" borderId="7" xfId="3" applyNumberFormat="1" applyFont="1" applyBorder="1"/>
    <xf numFmtId="1" fontId="15" fillId="0" borderId="8" xfId="0" applyNumberFormat="1" applyFont="1" applyBorder="1"/>
    <xf numFmtId="9" fontId="0" fillId="0" borderId="10" xfId="0" applyNumberFormat="1" applyBorder="1"/>
    <xf numFmtId="1" fontId="17" fillId="0" borderId="24" xfId="0" applyNumberFormat="1" applyFont="1" applyBorder="1"/>
    <xf numFmtId="1" fontId="0" fillId="0" borderId="24" xfId="0" applyNumberFormat="1" applyBorder="1"/>
    <xf numFmtId="1" fontId="0" fillId="0" borderId="6" xfId="0" applyNumberFormat="1" applyBorder="1"/>
    <xf numFmtId="0" fontId="16" fillId="0" borderId="0" xfId="0" applyFont="1" applyBorder="1" applyAlignment="1"/>
    <xf numFmtId="0" fontId="0" fillId="0" borderId="0" xfId="0" applyBorder="1" applyAlignment="1"/>
    <xf numFmtId="166" fontId="0" fillId="0" borderId="0" xfId="2" applyNumberFormat="1" applyFont="1" applyBorder="1" applyAlignment="1"/>
    <xf numFmtId="9" fontId="0" fillId="0" borderId="0" xfId="1" applyFont="1" applyBorder="1" applyAlignment="1"/>
    <xf numFmtId="166" fontId="5" fillId="0" borderId="0" xfId="0" applyNumberFormat="1" applyFont="1" applyBorder="1" applyAlignment="1"/>
    <xf numFmtId="166" fontId="5" fillId="0" borderId="0" xfId="2" applyNumberFormat="1" applyFont="1" applyBorder="1" applyAlignment="1"/>
    <xf numFmtId="0" fontId="0" fillId="3" borderId="0" xfId="0" applyFill="1" applyAlignment="1">
      <alignment horizontal="center"/>
    </xf>
    <xf numFmtId="0" fontId="0" fillId="3" borderId="0" xfId="0" applyFill="1"/>
    <xf numFmtId="166" fontId="0" fillId="3" borderId="0" xfId="2" applyNumberFormat="1" applyFont="1" applyFill="1"/>
    <xf numFmtId="166" fontId="1" fillId="3" borderId="0" xfId="2" applyNumberFormat="1" applyFont="1" applyFill="1"/>
    <xf numFmtId="0" fontId="1" fillId="3" borderId="0" xfId="0" applyFont="1" applyFill="1"/>
    <xf numFmtId="166" fontId="0" fillId="3" borderId="0" xfId="0" applyNumberFormat="1" applyFill="1"/>
    <xf numFmtId="9" fontId="0" fillId="3" borderId="0" xfId="1" applyFont="1" applyFill="1"/>
    <xf numFmtId="9" fontId="1" fillId="3" borderId="0" xfId="1" applyFont="1" applyFill="1"/>
    <xf numFmtId="166" fontId="0" fillId="0" borderId="28" xfId="2" applyNumberFormat="1" applyFont="1" applyFill="1" applyBorder="1"/>
    <xf numFmtId="164" fontId="0" fillId="0" borderId="0" xfId="0" applyNumberFormat="1" applyFill="1" applyBorder="1" applyAlignment="1">
      <alignment horizontal="center"/>
    </xf>
    <xf numFmtId="0" fontId="0" fillId="0" borderId="7" xfId="0" applyBorder="1" applyAlignment="1">
      <alignment horizontal="center"/>
    </xf>
    <xf numFmtId="164" fontId="0" fillId="0" borderId="0" xfId="1" applyNumberFormat="1" applyFont="1" applyFill="1"/>
    <xf numFmtId="166" fontId="5" fillId="3" borderId="0" xfId="2" applyNumberFormat="1" applyFont="1" applyFill="1"/>
    <xf numFmtId="2" fontId="0" fillId="0" borderId="0" xfId="0" applyNumberFormat="1" applyFill="1" applyBorder="1" applyAlignment="1">
      <alignment horizontal="center"/>
    </xf>
    <xf numFmtId="0" fontId="2" fillId="0" borderId="0" xfId="0" applyFont="1" applyBorder="1" applyAlignment="1">
      <alignment horizontal="center" shrinkToFit="1"/>
    </xf>
    <xf numFmtId="2" fontId="2" fillId="0" borderId="0" xfId="0" applyNumberFormat="1" applyFont="1" applyFill="1" applyBorder="1" applyAlignment="1">
      <alignment horizontal="center"/>
    </xf>
    <xf numFmtId="0" fontId="2" fillId="0" borderId="7" xfId="0" applyFont="1" applyBorder="1" applyAlignment="1">
      <alignment horizontal="center"/>
    </xf>
    <xf numFmtId="9" fontId="0" fillId="0" borderId="0" xfId="1" applyFont="1" applyFill="1" applyBorder="1" applyAlignment="1">
      <alignment horizontal="center"/>
    </xf>
    <xf numFmtId="0" fontId="0" fillId="0" borderId="0" xfId="0" applyBorder="1" applyAlignment="1">
      <alignment horizontal="center"/>
    </xf>
    <xf numFmtId="9" fontId="0" fillId="0" borderId="0" xfId="1" applyFont="1" applyBorder="1" applyAlignment="1">
      <alignment horizontal="center"/>
    </xf>
    <xf numFmtId="166" fontId="0" fillId="0" borderId="0" xfId="2" applyNumberFormat="1" applyFont="1" applyFill="1" applyBorder="1" applyAlignment="1">
      <alignment horizontal="center"/>
    </xf>
    <xf numFmtId="43" fontId="0" fillId="0" borderId="0" xfId="2" applyFont="1" applyFill="1" applyBorder="1" applyAlignment="1">
      <alignment horizontal="center"/>
    </xf>
    <xf numFmtId="0" fontId="0" fillId="0" borderId="7" xfId="0" applyFill="1" applyBorder="1" applyAlignment="1">
      <alignment horizontal="center"/>
    </xf>
    <xf numFmtId="0" fontId="0" fillId="0" borderId="9" xfId="0" applyBorder="1" applyAlignment="1">
      <alignment horizontal="center"/>
    </xf>
    <xf numFmtId="9" fontId="0" fillId="0" borderId="9" xfId="1" applyFont="1" applyFill="1" applyBorder="1" applyAlignment="1">
      <alignment horizontal="center"/>
    </xf>
    <xf numFmtId="0" fontId="0" fillId="0" borderId="10" xfId="0" applyBorder="1" applyAlignment="1">
      <alignment horizontal="center"/>
    </xf>
    <xf numFmtId="164" fontId="2" fillId="0" borderId="0" xfId="0" applyNumberFormat="1" applyFont="1" applyFill="1" applyBorder="1" applyAlignment="1">
      <alignment horizontal="center"/>
    </xf>
    <xf numFmtId="164" fontId="0" fillId="0" borderId="7" xfId="1" applyNumberFormat="1" applyFont="1" applyBorder="1" applyAlignment="1">
      <alignment horizontal="center"/>
    </xf>
    <xf numFmtId="164" fontId="0" fillId="0" borderId="9" xfId="0" applyNumberFormat="1" applyFill="1" applyBorder="1" applyAlignment="1">
      <alignment horizontal="center"/>
    </xf>
    <xf numFmtId="164" fontId="0" fillId="0" borderId="10" xfId="1" applyNumberFormat="1" applyFont="1" applyBorder="1" applyAlignment="1">
      <alignment horizontal="center"/>
    </xf>
    <xf numFmtId="166" fontId="0" fillId="0" borderId="0" xfId="2" applyNumberFormat="1" applyFont="1" applyFill="1" applyBorder="1" applyAlignment="1"/>
    <xf numFmtId="164" fontId="0" fillId="0" borderId="0" xfId="1" applyNumberFormat="1" applyFont="1" applyBorder="1" applyAlignment="1">
      <alignment horizontal="center"/>
    </xf>
    <xf numFmtId="164" fontId="0" fillId="0" borderId="0" xfId="0" applyNumberFormat="1" applyBorder="1" applyAlignment="1">
      <alignment horizontal="center"/>
    </xf>
    <xf numFmtId="9" fontId="0" fillId="0" borderId="0" xfId="0" applyNumberFormat="1" applyFill="1" applyBorder="1" applyAlignment="1">
      <alignment horizontal="center"/>
    </xf>
    <xf numFmtId="0" fontId="0" fillId="0" borderId="10" xfId="0" applyFill="1" applyBorder="1" applyAlignment="1">
      <alignment horizontal="center"/>
    </xf>
    <xf numFmtId="2" fontId="0" fillId="0" borderId="9" xfId="0" applyNumberFormat="1" applyFill="1" applyBorder="1" applyAlignment="1">
      <alignment horizontal="center"/>
    </xf>
    <xf numFmtId="9" fontId="2" fillId="0" borderId="0" xfId="1" applyFont="1" applyFill="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31" xfId="0" applyBorder="1" applyAlignment="1">
      <alignment horizontal="center"/>
    </xf>
    <xf numFmtId="0" fontId="0" fillId="0" borderId="21" xfId="0" applyBorder="1" applyAlignment="1">
      <alignment horizontal="center"/>
    </xf>
    <xf numFmtId="10" fontId="0" fillId="0" borderId="0" xfId="0" applyNumberFormat="1" applyBorder="1" applyAlignment="1">
      <alignment horizontal="center"/>
    </xf>
    <xf numFmtId="10" fontId="0" fillId="0" borderId="7" xfId="0" applyNumberFormat="1" applyBorder="1" applyAlignment="1">
      <alignment horizontal="center"/>
    </xf>
    <xf numFmtId="10" fontId="0" fillId="0" borderId="21" xfId="0" applyNumberFormat="1" applyBorder="1" applyAlignment="1">
      <alignment horizontal="center"/>
    </xf>
    <xf numFmtId="2" fontId="0" fillId="0" borderId="0" xfId="0" applyNumberFormat="1" applyBorder="1" applyAlignment="1">
      <alignment horizontal="center"/>
    </xf>
    <xf numFmtId="2" fontId="0" fillId="0" borderId="7" xfId="0" applyNumberFormat="1" applyBorder="1" applyAlignment="1">
      <alignment horizontal="center"/>
    </xf>
    <xf numFmtId="2" fontId="0" fillId="0" borderId="10" xfId="0" applyNumberFormat="1" applyFill="1" applyBorder="1" applyAlignment="1">
      <alignment horizontal="center"/>
    </xf>
    <xf numFmtId="164" fontId="0" fillId="0" borderId="7" xfId="0" applyNumberFormat="1" applyBorder="1" applyAlignment="1">
      <alignment horizontal="center"/>
    </xf>
    <xf numFmtId="164" fontId="0" fillId="0" borderId="0" xfId="1" applyNumberFormat="1" applyFont="1" applyFill="1" applyBorder="1" applyAlignment="1">
      <alignment horizontal="center"/>
    </xf>
    <xf numFmtId="0" fontId="17" fillId="0" borderId="0" xfId="0" applyFont="1" applyBorder="1" applyAlignment="1">
      <alignment horizontal="center"/>
    </xf>
    <xf numFmtId="9" fontId="0" fillId="0" borderId="0" xfId="1" applyNumberFormat="1" applyFont="1" applyBorder="1" applyAlignment="1"/>
    <xf numFmtId="0" fontId="18" fillId="0" borderId="0" xfId="0" applyFont="1" applyBorder="1" applyAlignment="1">
      <alignment horizontal="center" shrinkToFit="1"/>
    </xf>
    <xf numFmtId="0" fontId="18" fillId="0" borderId="0" xfId="0" applyFont="1" applyBorder="1" applyAlignment="1">
      <alignment horizontal="left"/>
    </xf>
    <xf numFmtId="166" fontId="0" fillId="0" borderId="0" xfId="0" applyNumberFormat="1" applyFill="1"/>
    <xf numFmtId="166" fontId="0" fillId="0" borderId="0" xfId="2" applyNumberFormat="1" applyFont="1" applyFill="1"/>
    <xf numFmtId="166" fontId="1" fillId="0" borderId="0" xfId="2" applyNumberFormat="1" applyFont="1" applyFill="1"/>
    <xf numFmtId="166" fontId="4" fillId="0" borderId="0" xfId="2" applyNumberFormat="1" applyFont="1" applyFill="1"/>
    <xf numFmtId="0" fontId="2" fillId="0" borderId="0" xfId="0" applyFont="1" applyBorder="1" applyAlignment="1">
      <alignment horizontal="center"/>
    </xf>
    <xf numFmtId="0" fontId="2" fillId="0" borderId="7" xfId="0" applyFont="1" applyBorder="1" applyAlignment="1">
      <alignment horizontal="center" wrapText="1"/>
    </xf>
    <xf numFmtId="9" fontId="0" fillId="0" borderId="7" xfId="0" applyNumberFormat="1" applyBorder="1"/>
    <xf numFmtId="0" fontId="1" fillId="0" borderId="21" xfId="0" applyFont="1" applyBorder="1"/>
    <xf numFmtId="0" fontId="9" fillId="0" borderId="21" xfId="0" applyFont="1" applyBorder="1"/>
    <xf numFmtId="0" fontId="10" fillId="0" borderId="21" xfId="0" applyFont="1" applyBorder="1"/>
    <xf numFmtId="9" fontId="0" fillId="0" borderId="0" xfId="1" applyFont="1" applyFill="1"/>
    <xf numFmtId="9" fontId="1" fillId="0" borderId="0" xfId="1" applyFont="1" applyFill="1"/>
    <xf numFmtId="166" fontId="5" fillId="0" borderId="0" xfId="2" applyNumberFormat="1" applyFont="1" applyFill="1"/>
    <xf numFmtId="9" fontId="4" fillId="3" borderId="0" xfId="1" applyFont="1" applyFill="1"/>
    <xf numFmtId="166" fontId="4" fillId="3" borderId="0" xfId="2" applyNumberFormat="1" applyFont="1" applyFill="1"/>
    <xf numFmtId="164" fontId="3" fillId="0" borderId="0" xfId="1" applyNumberFormat="1" applyFont="1"/>
    <xf numFmtId="0" fontId="3" fillId="0" borderId="0" xfId="0" applyFont="1" applyAlignment="1">
      <alignment horizontal="right"/>
    </xf>
    <xf numFmtId="166" fontId="3" fillId="0" borderId="0" xfId="2" applyNumberFormat="1" applyFont="1" applyAlignment="1">
      <alignment horizontal="right"/>
    </xf>
    <xf numFmtId="0" fontId="2" fillId="0" borderId="7" xfId="0" applyFont="1" applyFill="1" applyBorder="1"/>
    <xf numFmtId="9" fontId="0" fillId="0" borderId="7" xfId="1" applyFont="1" applyBorder="1" applyAlignment="1">
      <alignment horizontal="center"/>
    </xf>
    <xf numFmtId="166" fontId="0" fillId="0" borderId="28" xfId="2" applyNumberFormat="1" applyFont="1" applyBorder="1"/>
    <xf numFmtId="0" fontId="0" fillId="0" borderId="7" xfId="0" applyFill="1" applyBorder="1" applyAlignment="1">
      <alignment horizontal="left"/>
    </xf>
    <xf numFmtId="0" fontId="0" fillId="0" borderId="7" xfId="0" applyBorder="1" applyAlignment="1">
      <alignment horizontal="left"/>
    </xf>
    <xf numFmtId="1" fontId="0" fillId="0" borderId="0" xfId="0" applyNumberFormat="1" applyFill="1" applyBorder="1" applyAlignment="1">
      <alignment horizontal="center"/>
    </xf>
    <xf numFmtId="1" fontId="0" fillId="0" borderId="21" xfId="0" applyNumberFormat="1" applyFill="1" applyBorder="1" applyAlignment="1">
      <alignment horizontal="center"/>
    </xf>
    <xf numFmtId="2" fontId="0" fillId="0" borderId="7" xfId="0" applyNumberFormat="1" applyFill="1" applyBorder="1" applyAlignment="1">
      <alignment horizontal="center"/>
    </xf>
    <xf numFmtId="1" fontId="0" fillId="0" borderId="7" xfId="0" applyNumberFormat="1" applyFill="1" applyBorder="1" applyAlignment="1">
      <alignment horizontal="center"/>
    </xf>
    <xf numFmtId="0" fontId="0" fillId="0" borderId="0" xfId="0" applyFill="1" applyAlignment="1">
      <alignment horizontal="right"/>
    </xf>
    <xf numFmtId="0" fontId="5" fillId="0" borderId="6" xfId="0" applyFont="1" applyFill="1" applyBorder="1"/>
    <xf numFmtId="0" fontId="5" fillId="0" borderId="0" xfId="0" applyFont="1" applyFill="1" applyBorder="1"/>
    <xf numFmtId="166" fontId="5" fillId="0" borderId="21" xfId="2" applyNumberFormat="1" applyFont="1" applyFill="1" applyBorder="1"/>
    <xf numFmtId="166" fontId="5" fillId="0" borderId="0" xfId="2" applyNumberFormat="1" applyFont="1" applyFill="1" applyBorder="1"/>
    <xf numFmtId="166" fontId="5" fillId="0" borderId="7" xfId="2" applyNumberFormat="1" applyFont="1" applyFill="1" applyBorder="1"/>
    <xf numFmtId="0" fontId="5" fillId="0" borderId="0" xfId="0" applyFont="1" applyFill="1"/>
    <xf numFmtId="0" fontId="16" fillId="0" borderId="17" xfId="0" applyFont="1" applyBorder="1" applyAlignment="1">
      <alignment horizontal="center" wrapText="1"/>
    </xf>
    <xf numFmtId="0" fontId="0" fillId="0" borderId="6" xfId="0" applyBorder="1" applyAlignment="1"/>
    <xf numFmtId="0" fontId="17" fillId="0" borderId="0" xfId="0" applyFont="1" applyBorder="1" applyAlignment="1">
      <alignment horizontal="left"/>
    </xf>
    <xf numFmtId="166" fontId="16" fillId="0" borderId="0" xfId="0" applyNumberFormat="1" applyFont="1" applyBorder="1" applyAlignment="1"/>
    <xf numFmtId="0" fontId="16" fillId="0" borderId="0" xfId="0" applyFont="1" applyBorder="1" applyAlignment="1">
      <alignment horizontal="center"/>
    </xf>
    <xf numFmtId="169" fontId="0" fillId="0" borderId="0" xfId="2" applyNumberFormat="1" applyFont="1" applyFill="1" applyBorder="1"/>
    <xf numFmtId="169" fontId="0" fillId="0" borderId="21" xfId="2" applyNumberFormat="1" applyFont="1" applyBorder="1"/>
    <xf numFmtId="10" fontId="0" fillId="0" borderId="0" xfId="1" applyNumberFormat="1" applyFont="1" applyFill="1" applyBorder="1" applyAlignment="1">
      <alignment horizontal="center"/>
    </xf>
    <xf numFmtId="0" fontId="0" fillId="0" borderId="9" xfId="1" applyNumberFormat="1" applyFont="1" applyFill="1" applyBorder="1" applyAlignment="1">
      <alignment horizontal="center"/>
    </xf>
    <xf numFmtId="0" fontId="5" fillId="0" borderId="0" xfId="0" applyFont="1" applyBorder="1"/>
    <xf numFmtId="0" fontId="5" fillId="0" borderId="6" xfId="0" applyFont="1" applyBorder="1"/>
    <xf numFmtId="9" fontId="5" fillId="0" borderId="0" xfId="0" applyNumberFormat="1" applyFont="1" applyBorder="1" applyAlignment="1">
      <alignment horizontal="center"/>
    </xf>
    <xf numFmtId="165" fontId="5" fillId="0" borderId="0" xfId="0" applyNumberFormat="1" applyFont="1" applyFill="1" applyBorder="1" applyAlignment="1">
      <alignment horizontal="center"/>
    </xf>
    <xf numFmtId="0" fontId="5" fillId="0" borderId="7" xfId="0" applyFont="1" applyBorder="1" applyAlignment="1">
      <alignment horizontal="center"/>
    </xf>
    <xf numFmtId="0" fontId="5" fillId="0" borderId="0" xfId="0" applyFont="1"/>
    <xf numFmtId="9" fontId="5" fillId="0" borderId="0" xfId="1" applyFont="1" applyAlignment="1">
      <alignment horizontal="center"/>
    </xf>
    <xf numFmtId="9" fontId="5" fillId="0" borderId="0" xfId="1" applyFont="1" applyFill="1" applyBorder="1" applyAlignment="1">
      <alignment horizontal="center"/>
    </xf>
    <xf numFmtId="0" fontId="5" fillId="0" borderId="0" xfId="0" applyFont="1" applyBorder="1" applyAlignment="1">
      <alignment horizontal="center"/>
    </xf>
    <xf numFmtId="9" fontId="5" fillId="0" borderId="0" xfId="1" applyFont="1" applyBorder="1" applyAlignment="1">
      <alignment horizontal="center"/>
    </xf>
    <xf numFmtId="0" fontId="5" fillId="0" borderId="7" xfId="0" applyFont="1" applyFill="1" applyBorder="1" applyAlignment="1">
      <alignment horizontal="center"/>
    </xf>
    <xf numFmtId="165" fontId="5" fillId="0" borderId="0" xfId="0" applyNumberFormat="1" applyFont="1" applyBorder="1" applyAlignment="1">
      <alignment horizontal="center"/>
    </xf>
    <xf numFmtId="2" fontId="5" fillId="0" borderId="0" xfId="0" applyNumberFormat="1" applyFont="1" applyFill="1" applyBorder="1" applyAlignment="1">
      <alignment horizontal="center"/>
    </xf>
    <xf numFmtId="43" fontId="0" fillId="0" borderId="17" xfId="2" applyNumberFormat="1" applyFont="1" applyFill="1" applyBorder="1"/>
    <xf numFmtId="2" fontId="0" fillId="0" borderId="0" xfId="1" applyNumberFormat="1" applyFont="1" applyFill="1" applyBorder="1" applyAlignment="1">
      <alignment horizontal="center"/>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center"/>
    </xf>
    <xf numFmtId="10" fontId="0" fillId="3" borderId="44" xfId="0" applyNumberFormat="1" applyFill="1" applyBorder="1"/>
    <xf numFmtId="0" fontId="0" fillId="3" borderId="22" xfId="0" applyFill="1" applyBorder="1" applyAlignment="1">
      <alignment horizontal="center"/>
    </xf>
    <xf numFmtId="10" fontId="0" fillId="0" borderId="45" xfId="1" quotePrefix="1" applyNumberFormat="1" applyFont="1" applyBorder="1"/>
    <xf numFmtId="2" fontId="0" fillId="0" borderId="45" xfId="0" quotePrefix="1" applyNumberFormat="1" applyFont="1" applyBorder="1"/>
    <xf numFmtId="10" fontId="0" fillId="0" borderId="10" xfId="1" quotePrefix="1" applyNumberFormat="1" applyFont="1" applyFill="1" applyBorder="1"/>
    <xf numFmtId="170" fontId="0" fillId="0" borderId="9" xfId="0" quotePrefix="1" applyNumberFormat="1" applyFont="1" applyFill="1" applyBorder="1"/>
    <xf numFmtId="0" fontId="0" fillId="0" borderId="8" xfId="0" quotePrefix="1" applyFont="1" applyFill="1" applyBorder="1" applyAlignment="1">
      <alignment horizontal="center"/>
    </xf>
    <xf numFmtId="10" fontId="0" fillId="0" borderId="46" xfId="1" quotePrefix="1" applyNumberFormat="1" applyFont="1" applyBorder="1"/>
    <xf numFmtId="2" fontId="0" fillId="0" borderId="46" xfId="0" quotePrefix="1" applyNumberFormat="1" applyFont="1" applyBorder="1"/>
    <xf numFmtId="10" fontId="0" fillId="0" borderId="1" xfId="1" quotePrefix="1" applyNumberFormat="1" applyFont="1" applyFill="1" applyBorder="1"/>
    <xf numFmtId="170" fontId="0" fillId="0" borderId="0" xfId="0" quotePrefix="1" applyNumberFormat="1" applyFont="1" applyFill="1" applyBorder="1"/>
    <xf numFmtId="0" fontId="0" fillId="0" borderId="6" xfId="0" quotePrefix="1" applyFont="1" applyFill="1" applyBorder="1" applyAlignment="1">
      <alignment horizontal="center"/>
    </xf>
    <xf numFmtId="10" fontId="0" fillId="0" borderId="1" xfId="1" quotePrefix="1" applyNumberFormat="1" applyFont="1" applyBorder="1"/>
    <xf numFmtId="170" fontId="0" fillId="0" borderId="0" xfId="0" quotePrefix="1" applyNumberFormat="1" applyFont="1" applyBorder="1"/>
    <xf numFmtId="0" fontId="0" fillId="0" borderId="6" xfId="0" quotePrefix="1" applyFont="1" applyBorder="1" applyAlignment="1">
      <alignment horizontal="center"/>
    </xf>
    <xf numFmtId="0" fontId="1" fillId="0" borderId="43" xfId="0" quotePrefix="1" applyFont="1" applyBorder="1"/>
    <xf numFmtId="0" fontId="1" fillId="0" borderId="45" xfId="0" quotePrefix="1" applyFont="1" applyBorder="1"/>
    <xf numFmtId="0" fontId="1" fillId="0" borderId="47" xfId="0" quotePrefix="1" applyFont="1" applyBorder="1"/>
    <xf numFmtId="0" fontId="1" fillId="0" borderId="48" xfId="0" quotePrefix="1" applyFont="1" applyBorder="1"/>
    <xf numFmtId="0" fontId="1" fillId="0" borderId="49" xfId="0" quotePrefix="1" applyFont="1" applyBorder="1" applyAlignment="1">
      <alignment horizontal="center" vertical="center" wrapText="1"/>
    </xf>
    <xf numFmtId="0" fontId="1" fillId="0" borderId="25" xfId="0" quotePrefix="1" applyFont="1" applyBorder="1" applyAlignment="1">
      <alignment horizontal="center" vertical="center" wrapText="1"/>
    </xf>
    <xf numFmtId="0" fontId="1" fillId="0" borderId="24" xfId="0" quotePrefix="1" applyFont="1" applyBorder="1" applyAlignment="1">
      <alignment horizontal="center" vertical="center" wrapText="1"/>
    </xf>
    <xf numFmtId="0" fontId="1" fillId="0" borderId="0" xfId="0" applyFont="1" applyAlignment="1">
      <alignment horizontal="center"/>
    </xf>
    <xf numFmtId="166" fontId="1" fillId="0" borderId="0" xfId="0" applyNumberFormat="1" applyFont="1"/>
    <xf numFmtId="43" fontId="0" fillId="0" borderId="0" xfId="2" applyNumberFormat="1" applyFont="1" applyFill="1" applyBorder="1" applyAlignment="1">
      <alignment horizontal="center"/>
    </xf>
    <xf numFmtId="165" fontId="1" fillId="3" borderId="0" xfId="0" applyNumberFormat="1" applyFont="1" applyFill="1"/>
    <xf numFmtId="165" fontId="1" fillId="3" borderId="0" xfId="0" applyNumberFormat="1" applyFont="1" applyFill="1" applyAlignment="1">
      <alignment horizontal="center"/>
    </xf>
    <xf numFmtId="166" fontId="22" fillId="3" borderId="0" xfId="2" applyNumberFormat="1" applyFont="1" applyFill="1"/>
    <xf numFmtId="166" fontId="22" fillId="0" borderId="0" xfId="0" applyNumberFormat="1" applyFont="1"/>
    <xf numFmtId="166" fontId="22" fillId="0" borderId="0" xfId="0" applyNumberFormat="1" applyFont="1" applyFill="1"/>
    <xf numFmtId="166" fontId="22" fillId="3" borderId="0" xfId="0" applyNumberFormat="1" applyFont="1" applyFill="1"/>
    <xf numFmtId="166" fontId="1" fillId="3" borderId="0" xfId="0" applyNumberFormat="1" applyFont="1" applyFill="1"/>
    <xf numFmtId="0" fontId="0" fillId="3" borderId="0" xfId="0" applyFont="1" applyFill="1"/>
    <xf numFmtId="43" fontId="1" fillId="3" borderId="0" xfId="0" applyNumberFormat="1" applyFont="1" applyFill="1"/>
    <xf numFmtId="164" fontId="1" fillId="0" borderId="0" xfId="1" applyNumberFormat="1" applyFont="1"/>
    <xf numFmtId="164" fontId="4" fillId="0" borderId="0" xfId="1" applyNumberFormat="1" applyFont="1"/>
    <xf numFmtId="166" fontId="4" fillId="0" borderId="0" xfId="2" applyNumberFormat="1" applyFont="1"/>
    <xf numFmtId="164" fontId="0" fillId="3" borderId="0" xfId="1" applyNumberFormat="1" applyFont="1" applyFill="1"/>
    <xf numFmtId="9" fontId="4" fillId="0" borderId="0" xfId="1" applyFont="1" applyFill="1"/>
    <xf numFmtId="165" fontId="5" fillId="0" borderId="0" xfId="0" applyNumberFormat="1" applyFont="1" applyFill="1"/>
    <xf numFmtId="165" fontId="1" fillId="0" borderId="0" xfId="0" applyNumberFormat="1" applyFont="1"/>
    <xf numFmtId="171" fontId="0" fillId="0" borderId="0" xfId="2" applyNumberFormat="1" applyFont="1" applyBorder="1"/>
    <xf numFmtId="0" fontId="0" fillId="0" borderId="23" xfId="0" applyBorder="1"/>
    <xf numFmtId="166" fontId="0" fillId="0" borderId="6" xfId="2" applyNumberFormat="1" applyFont="1" applyBorder="1"/>
    <xf numFmtId="171" fontId="0" fillId="0" borderId="7" xfId="2" applyNumberFormat="1" applyFont="1" applyBorder="1"/>
    <xf numFmtId="172" fontId="0" fillId="3" borderId="0" xfId="2" applyNumberFormat="1" applyFont="1" applyFill="1" applyBorder="1"/>
    <xf numFmtId="172" fontId="1" fillId="3" borderId="32" xfId="2" applyNumberFormat="1" applyFont="1" applyFill="1" applyBorder="1"/>
    <xf numFmtId="172" fontId="0" fillId="3" borderId="21" xfId="2" applyNumberFormat="1" applyFont="1" applyFill="1" applyBorder="1"/>
    <xf numFmtId="172" fontId="0" fillId="3" borderId="32" xfId="2" applyNumberFormat="1" applyFont="1" applyFill="1" applyBorder="1"/>
    <xf numFmtId="1" fontId="0" fillId="0" borderId="9" xfId="0" applyNumberFormat="1" applyFill="1" applyBorder="1"/>
    <xf numFmtId="43" fontId="0" fillId="0" borderId="0" xfId="0" applyNumberFormat="1"/>
    <xf numFmtId="43" fontId="3" fillId="0" borderId="0" xfId="0" applyNumberFormat="1" applyFont="1" applyAlignment="1">
      <alignment horizontal="right"/>
    </xf>
    <xf numFmtId="0" fontId="8" fillId="0" borderId="6" xfId="0" applyFont="1" applyFill="1" applyBorder="1"/>
    <xf numFmtId="0" fontId="5" fillId="0" borderId="6" xfId="0" applyFont="1" applyFill="1" applyBorder="1" applyAlignment="1" applyProtection="1">
      <alignment horizontal="left"/>
      <protection hidden="1"/>
    </xf>
    <xf numFmtId="9" fontId="0" fillId="0" borderId="9" xfId="0" applyNumberFormat="1" applyFill="1" applyBorder="1" applyAlignment="1">
      <alignment horizontal="center"/>
    </xf>
    <xf numFmtId="169" fontId="0" fillId="0" borderId="0" xfId="2" applyNumberFormat="1" applyFont="1" applyFill="1" applyBorder="1" applyAlignment="1">
      <alignment horizontal="center"/>
    </xf>
    <xf numFmtId="0" fontId="0" fillId="0" borderId="0" xfId="0" applyBorder="1" applyAlignment="1">
      <alignment wrapText="1"/>
    </xf>
    <xf numFmtId="0" fontId="0" fillId="0" borderId="0" xfId="0" applyAlignment="1">
      <alignment wrapText="1"/>
    </xf>
    <xf numFmtId="1" fontId="16" fillId="0" borderId="6" xfId="0" applyNumberFormat="1" applyFont="1" applyBorder="1" applyAlignment="1">
      <alignment wrapText="1"/>
    </xf>
    <xf numFmtId="0" fontId="0" fillId="0" borderId="7" xfId="0" applyBorder="1" applyAlignment="1">
      <alignment wrapText="1"/>
    </xf>
    <xf numFmtId="0" fontId="0" fillId="0" borderId="6" xfId="0" applyBorder="1" applyAlignment="1">
      <alignment wrapText="1"/>
    </xf>
    <xf numFmtId="0" fontId="0" fillId="0" borderId="8" xfId="0" applyBorder="1" applyAlignment="1">
      <alignment wrapText="1"/>
    </xf>
    <xf numFmtId="0" fontId="0" fillId="0" borderId="9" xfId="0" applyBorder="1" applyAlignment="1">
      <alignment wrapText="1"/>
    </xf>
    <xf numFmtId="0" fontId="0" fillId="0" borderId="10" xfId="0" applyBorder="1" applyAlignment="1">
      <alignment wrapText="1"/>
    </xf>
  </cellXfs>
  <cellStyles count="17">
    <cellStyle name="Comma" xfId="2" builtinId="3"/>
    <cellStyle name="Comma [0] 2" xfId="4"/>
    <cellStyle name="Comma 2" xfId="5"/>
    <cellStyle name="Comma 2 2" xfId="6"/>
    <cellStyle name="Comma 3" xfId="7"/>
    <cellStyle name="Comma0" xfId="8"/>
    <cellStyle name="Currency" xfId="3" builtinId="4"/>
    <cellStyle name="Currency 2" xfId="9"/>
    <cellStyle name="Normal" xfId="0" builtinId="0"/>
    <cellStyle name="Normal 2" xfId="10"/>
    <cellStyle name="Normal 2 2" xfId="11"/>
    <cellStyle name="Normal 3" xfId="12"/>
    <cellStyle name="Normal 4" xfId="13"/>
    <cellStyle name="Percent" xfId="1" builtinId="5"/>
    <cellStyle name="Percent 2" xfId="14"/>
    <cellStyle name="Percent 2 2" xfId="15"/>
    <cellStyle name="Percent 3" xfId="16"/>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38100</xdr:colOff>
      <xdr:row>17</xdr:row>
      <xdr:rowOff>95250</xdr:rowOff>
    </xdr:from>
    <xdr:to>
      <xdr:col>14</xdr:col>
      <xdr:colOff>19050</xdr:colOff>
      <xdr:row>17</xdr:row>
      <xdr:rowOff>95250</xdr:rowOff>
    </xdr:to>
    <xdr:cxnSp macro="">
      <xdr:nvCxnSpPr>
        <xdr:cNvPr id="2" name="Straight Arrow Connector 1"/>
        <xdr:cNvCxnSpPr/>
      </xdr:nvCxnSpPr>
      <xdr:spPr>
        <a:xfrm>
          <a:off x="5524500" y="3333750"/>
          <a:ext cx="302895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A1361"/>
  <sheetViews>
    <sheetView tabSelected="1" zoomScaleNormal="100" zoomScaleSheetLayoutView="100" workbookViewId="0">
      <selection activeCell="B1" sqref="B1"/>
    </sheetView>
  </sheetViews>
  <sheetFormatPr defaultRowHeight="15" x14ac:dyDescent="0.25"/>
  <cols>
    <col min="1" max="1" width="4.7109375" customWidth="1"/>
    <col min="2" max="2" width="12.28515625" customWidth="1"/>
    <col min="3" max="3" width="13.85546875" customWidth="1"/>
    <col min="4" max="4" width="14" customWidth="1"/>
    <col min="5" max="5" width="14.28515625" customWidth="1"/>
    <col min="6" max="6" width="14.140625" customWidth="1"/>
    <col min="7" max="7" width="13.85546875" customWidth="1"/>
    <col min="8" max="8" width="14.85546875" customWidth="1"/>
    <col min="9" max="9" width="14.28515625" customWidth="1"/>
    <col min="10" max="10" width="14.140625" customWidth="1"/>
    <col min="11" max="11" width="14" customWidth="1"/>
    <col min="12" max="12" width="14.140625" customWidth="1"/>
    <col min="13" max="13" width="14.28515625" customWidth="1"/>
    <col min="14" max="14" width="14.140625" customWidth="1"/>
    <col min="15" max="16" width="13.85546875" customWidth="1"/>
    <col min="17" max="26" width="15.28515625" bestFit="1" customWidth="1"/>
  </cols>
  <sheetData>
    <row r="2" spans="1:14" ht="24.75" customHeight="1" x14ac:dyDescent="0.35">
      <c r="A2" s="7"/>
      <c r="B2" s="139" t="s">
        <v>15</v>
      </c>
      <c r="C2" s="140"/>
      <c r="D2" s="140"/>
      <c r="E2" s="140"/>
      <c r="F2" s="140"/>
      <c r="G2" s="141"/>
      <c r="H2" s="141"/>
      <c r="I2" s="140"/>
      <c r="J2" s="140"/>
      <c r="K2" s="140"/>
      <c r="L2" s="140"/>
      <c r="M2" s="138"/>
      <c r="N2" s="138"/>
    </row>
    <row r="3" spans="1:14" ht="24.75" customHeight="1" x14ac:dyDescent="0.35">
      <c r="A3" s="7"/>
      <c r="B3" s="139" t="s">
        <v>445</v>
      </c>
      <c r="C3" s="140"/>
      <c r="D3" s="140"/>
      <c r="E3" s="140"/>
      <c r="F3" s="140"/>
      <c r="G3" s="141"/>
      <c r="H3" s="141"/>
      <c r="I3" s="140"/>
      <c r="J3" s="140"/>
      <c r="K3" s="140"/>
      <c r="L3" s="140"/>
      <c r="M3" s="138"/>
      <c r="N3" s="138"/>
    </row>
    <row r="5" spans="1:14" s="27" customFormat="1" ht="24.75" customHeight="1" x14ac:dyDescent="0.4">
      <c r="A5" s="183"/>
      <c r="B5" s="182" t="s">
        <v>250</v>
      </c>
      <c r="C5" s="180"/>
      <c r="D5" s="181"/>
      <c r="E5" s="181"/>
      <c r="F5" s="181"/>
      <c r="G5" s="181"/>
      <c r="H5" s="181"/>
      <c r="I5" s="136"/>
      <c r="J5" s="136"/>
      <c r="K5" s="136"/>
      <c r="L5" s="136"/>
      <c r="M5" s="136"/>
      <c r="N5" s="136"/>
    </row>
    <row r="6" spans="1:14" ht="15.75" thickBot="1" x14ac:dyDescent="0.3">
      <c r="A6" s="1"/>
      <c r="B6" s="25"/>
      <c r="C6" s="25"/>
      <c r="D6" s="14"/>
      <c r="E6" s="14"/>
      <c r="F6" s="14"/>
      <c r="G6" s="14"/>
      <c r="H6" s="14"/>
    </row>
    <row r="7" spans="1:14" x14ac:dyDescent="0.25">
      <c r="A7" s="1"/>
      <c r="B7" s="46" t="s">
        <v>332</v>
      </c>
      <c r="C7" s="47"/>
      <c r="D7" s="44"/>
      <c r="E7" s="44"/>
      <c r="F7" s="44"/>
      <c r="G7" s="44"/>
      <c r="H7" s="48"/>
    </row>
    <row r="8" spans="1:14" x14ac:dyDescent="0.25">
      <c r="A8" s="2"/>
      <c r="B8" s="10"/>
      <c r="C8" s="2"/>
      <c r="D8" s="2"/>
      <c r="E8" s="2"/>
      <c r="F8" s="2"/>
      <c r="G8" s="28"/>
      <c r="H8" s="17"/>
      <c r="I8" s="27"/>
    </row>
    <row r="9" spans="1:14" x14ac:dyDescent="0.25">
      <c r="A9" s="2"/>
      <c r="B9" s="55" t="s">
        <v>187</v>
      </c>
      <c r="C9" s="2"/>
      <c r="D9" s="2"/>
      <c r="E9" s="2"/>
      <c r="F9" s="239" t="s">
        <v>281</v>
      </c>
      <c r="G9" s="240" t="s">
        <v>282</v>
      </c>
      <c r="H9" s="241" t="s">
        <v>297</v>
      </c>
      <c r="I9" s="27"/>
    </row>
    <row r="10" spans="1:14" s="326" customFormat="1" x14ac:dyDescent="0.25">
      <c r="A10" s="321"/>
      <c r="B10" s="322" t="s">
        <v>287</v>
      </c>
      <c r="C10" s="321"/>
      <c r="D10" s="321"/>
      <c r="E10" s="321"/>
      <c r="F10" s="323">
        <f>F11+F14</f>
        <v>1.3</v>
      </c>
      <c r="G10" s="324">
        <v>0.7</v>
      </c>
      <c r="H10" s="325" t="s">
        <v>365</v>
      </c>
      <c r="I10" s="311"/>
    </row>
    <row r="11" spans="1:14" s="326" customFormat="1" x14ac:dyDescent="0.25">
      <c r="A11" s="321"/>
      <c r="B11" s="322" t="s">
        <v>283</v>
      </c>
      <c r="C11" s="321"/>
      <c r="D11" s="321"/>
      <c r="E11" s="321"/>
      <c r="F11" s="327">
        <v>0.8</v>
      </c>
      <c r="G11" s="324">
        <f>G10*0.8</f>
        <v>0.55999999999999994</v>
      </c>
      <c r="H11" s="325" t="s">
        <v>143</v>
      </c>
    </row>
    <row r="12" spans="1:14" s="326" customFormat="1" x14ac:dyDescent="0.25">
      <c r="A12" s="321"/>
      <c r="B12" s="322"/>
      <c r="C12" s="321" t="s">
        <v>44</v>
      </c>
      <c r="D12" s="321"/>
      <c r="E12" s="321"/>
      <c r="F12" s="328">
        <f>2/3</f>
        <v>0.66666666666666663</v>
      </c>
      <c r="G12" s="324">
        <f>F12*G11</f>
        <v>0.37333333333333329</v>
      </c>
      <c r="H12" s="325" t="s">
        <v>143</v>
      </c>
    </row>
    <row r="13" spans="1:14" s="326" customFormat="1" x14ac:dyDescent="0.25">
      <c r="A13" s="321"/>
      <c r="B13" s="322"/>
      <c r="C13" s="321" t="s">
        <v>45</v>
      </c>
      <c r="D13" s="321"/>
      <c r="E13" s="321"/>
      <c r="F13" s="323">
        <f>1-F12</f>
        <v>0.33333333333333337</v>
      </c>
      <c r="G13" s="324">
        <f>F13*G11</f>
        <v>0.18666666666666668</v>
      </c>
      <c r="H13" s="325" t="s">
        <v>143</v>
      </c>
    </row>
    <row r="14" spans="1:14" s="326" customFormat="1" x14ac:dyDescent="0.25">
      <c r="A14" s="321"/>
      <c r="B14" s="322" t="s">
        <v>284</v>
      </c>
      <c r="C14" s="321"/>
      <c r="D14" s="321"/>
      <c r="E14" s="321"/>
      <c r="F14" s="327">
        <v>0.5</v>
      </c>
      <c r="G14" s="324">
        <f>G10*F14</f>
        <v>0.35</v>
      </c>
      <c r="H14" s="325" t="s">
        <v>143</v>
      </c>
    </row>
    <row r="15" spans="1:14" s="326" customFormat="1" x14ac:dyDescent="0.25">
      <c r="A15" s="321"/>
      <c r="B15" s="322"/>
      <c r="C15" s="321"/>
      <c r="D15" s="321"/>
      <c r="E15" s="321"/>
      <c r="F15" s="329"/>
      <c r="G15" s="324"/>
      <c r="H15" s="325"/>
      <c r="I15" s="311"/>
    </row>
    <row r="16" spans="1:14" s="326" customFormat="1" x14ac:dyDescent="0.25">
      <c r="A16" s="321"/>
      <c r="B16" s="115" t="s">
        <v>323</v>
      </c>
      <c r="C16" s="321"/>
      <c r="D16" s="321"/>
      <c r="E16" s="321"/>
      <c r="F16" s="329"/>
      <c r="G16" s="324"/>
      <c r="H16" s="325"/>
      <c r="I16" s="311"/>
    </row>
    <row r="17" spans="1:9" s="326" customFormat="1" x14ac:dyDescent="0.25">
      <c r="A17" s="321"/>
      <c r="B17" s="322" t="s">
        <v>287</v>
      </c>
      <c r="C17" s="321"/>
      <c r="D17" s="321"/>
      <c r="E17" s="321"/>
      <c r="F17" s="323">
        <f>F18+F21+F22</f>
        <v>1.3499999999999999</v>
      </c>
      <c r="G17" s="324">
        <v>1.2</v>
      </c>
      <c r="H17" s="325" t="s">
        <v>143</v>
      </c>
      <c r="I17" s="311"/>
    </row>
    <row r="18" spans="1:9" s="326" customFormat="1" x14ac:dyDescent="0.25">
      <c r="A18" s="321"/>
      <c r="B18" s="322" t="s">
        <v>283</v>
      </c>
      <c r="C18" s="321"/>
      <c r="D18" s="321"/>
      <c r="E18" s="321"/>
      <c r="F18" s="330">
        <v>0.7</v>
      </c>
      <c r="G18" s="324">
        <f>G17*F18</f>
        <v>0.84</v>
      </c>
      <c r="H18" s="325" t="s">
        <v>143</v>
      </c>
    </row>
    <row r="19" spans="1:9" s="326" customFormat="1" x14ac:dyDescent="0.25">
      <c r="A19" s="321"/>
      <c r="B19" s="322"/>
      <c r="C19" s="321" t="s">
        <v>44</v>
      </c>
      <c r="D19" s="321"/>
      <c r="E19" s="321"/>
      <c r="F19" s="330">
        <f>2/3</f>
        <v>0.66666666666666663</v>
      </c>
      <c r="G19" s="324">
        <f>F19*G18</f>
        <v>0.55999999999999994</v>
      </c>
      <c r="H19" s="325" t="s">
        <v>143</v>
      </c>
    </row>
    <row r="20" spans="1:9" s="326" customFormat="1" x14ac:dyDescent="0.25">
      <c r="A20" s="321"/>
      <c r="B20" s="322"/>
      <c r="C20" s="321" t="s">
        <v>45</v>
      </c>
      <c r="D20" s="321"/>
      <c r="E20" s="321"/>
      <c r="F20" s="330">
        <f>1-F19</f>
        <v>0.33333333333333337</v>
      </c>
      <c r="G20" s="324">
        <f>F20*G18</f>
        <v>0.28000000000000003</v>
      </c>
      <c r="H20" s="325" t="s">
        <v>143</v>
      </c>
    </row>
    <row r="21" spans="1:9" s="326" customFormat="1" x14ac:dyDescent="0.25">
      <c r="A21" s="321"/>
      <c r="B21" s="322" t="s">
        <v>285</v>
      </c>
      <c r="C21" s="321"/>
      <c r="D21" s="321"/>
      <c r="E21" s="321"/>
      <c r="F21" s="330">
        <v>0.5</v>
      </c>
      <c r="G21" s="324">
        <f>G17*F21</f>
        <v>0.6</v>
      </c>
      <c r="H21" s="325" t="s">
        <v>143</v>
      </c>
    </row>
    <row r="22" spans="1:9" s="326" customFormat="1" x14ac:dyDescent="0.25">
      <c r="A22" s="321"/>
      <c r="B22" s="306" t="s">
        <v>286</v>
      </c>
      <c r="C22" s="307"/>
      <c r="D22" s="307"/>
      <c r="E22" s="307"/>
      <c r="F22" s="328">
        <v>0.15</v>
      </c>
      <c r="G22" s="324">
        <f>G17*F22</f>
        <v>0.18</v>
      </c>
      <c r="H22" s="331" t="s">
        <v>143</v>
      </c>
    </row>
    <row r="23" spans="1:9" s="326" customFormat="1" x14ac:dyDescent="0.25">
      <c r="B23" s="322"/>
      <c r="C23" s="321"/>
      <c r="D23" s="321"/>
      <c r="E23" s="321"/>
      <c r="F23" s="330"/>
      <c r="G23" s="332"/>
      <c r="H23" s="325"/>
    </row>
    <row r="24" spans="1:9" s="326" customFormat="1" x14ac:dyDescent="0.25">
      <c r="B24" s="115" t="s">
        <v>188</v>
      </c>
      <c r="C24" s="321"/>
      <c r="D24" s="321"/>
      <c r="E24" s="321"/>
      <c r="F24" s="330"/>
      <c r="G24" s="332"/>
      <c r="H24" s="325"/>
    </row>
    <row r="25" spans="1:9" s="326" customFormat="1" x14ac:dyDescent="0.25">
      <c r="B25" s="322" t="s">
        <v>287</v>
      </c>
      <c r="C25" s="321"/>
      <c r="D25" s="321"/>
      <c r="E25" s="321"/>
      <c r="F25" s="330">
        <f>F26+F29</f>
        <v>1</v>
      </c>
      <c r="G25" s="324">
        <v>1.5</v>
      </c>
      <c r="H25" s="325" t="s">
        <v>143</v>
      </c>
    </row>
    <row r="26" spans="1:9" s="326" customFormat="1" x14ac:dyDescent="0.25">
      <c r="B26" s="322" t="s">
        <v>283</v>
      </c>
      <c r="C26" s="321"/>
      <c r="D26" s="321"/>
      <c r="E26" s="321"/>
      <c r="F26" s="330">
        <v>0.3</v>
      </c>
      <c r="G26" s="332">
        <f>G25*F26</f>
        <v>0.44999999999999996</v>
      </c>
      <c r="H26" s="325" t="s">
        <v>143</v>
      </c>
    </row>
    <row r="27" spans="1:9" s="326" customFormat="1" x14ac:dyDescent="0.25">
      <c r="B27" s="322"/>
      <c r="C27" s="321" t="s">
        <v>44</v>
      </c>
      <c r="D27" s="321"/>
      <c r="E27" s="321"/>
      <c r="F27" s="330">
        <f>2/3</f>
        <v>0.66666666666666663</v>
      </c>
      <c r="G27" s="332">
        <f>F27*G26</f>
        <v>0.29999999999999993</v>
      </c>
      <c r="H27" s="325" t="s">
        <v>143</v>
      </c>
    </row>
    <row r="28" spans="1:9" s="326" customFormat="1" x14ac:dyDescent="0.25">
      <c r="B28" s="322"/>
      <c r="C28" s="321" t="s">
        <v>45</v>
      </c>
      <c r="D28" s="321"/>
      <c r="E28" s="321"/>
      <c r="F28" s="330">
        <f>1-F27</f>
        <v>0.33333333333333337</v>
      </c>
      <c r="G28" s="332">
        <f>F28*G26</f>
        <v>0.15</v>
      </c>
      <c r="H28" s="325" t="s">
        <v>143</v>
      </c>
    </row>
    <row r="29" spans="1:9" s="326" customFormat="1" x14ac:dyDescent="0.25">
      <c r="A29" s="321"/>
      <c r="B29" s="322" t="s">
        <v>151</v>
      </c>
      <c r="C29" s="321"/>
      <c r="D29" s="321"/>
      <c r="E29" s="321"/>
      <c r="F29" s="330">
        <f>0.7</f>
        <v>0.7</v>
      </c>
      <c r="G29" s="324">
        <f>F29*G25</f>
        <v>1.0499999999999998</v>
      </c>
      <c r="H29" s="325" t="s">
        <v>143</v>
      </c>
    </row>
    <row r="30" spans="1:9" s="326" customFormat="1" x14ac:dyDescent="0.25">
      <c r="A30" s="321"/>
      <c r="B30" s="322"/>
      <c r="C30" s="321"/>
      <c r="D30" s="321"/>
      <c r="E30" s="321"/>
      <c r="F30" s="329"/>
      <c r="G30" s="333"/>
      <c r="H30" s="325"/>
    </row>
    <row r="31" spans="1:9" s="326" customFormat="1" x14ac:dyDescent="0.25">
      <c r="A31" s="321"/>
      <c r="B31" s="322" t="s">
        <v>12</v>
      </c>
      <c r="C31" s="321"/>
      <c r="D31" s="321"/>
      <c r="E31" s="321"/>
      <c r="F31" s="329"/>
      <c r="G31" s="324">
        <v>7.4</v>
      </c>
      <c r="H31" s="325" t="s">
        <v>13</v>
      </c>
    </row>
    <row r="32" spans="1:9" x14ac:dyDescent="0.25">
      <c r="A32" s="2"/>
      <c r="B32" s="10"/>
      <c r="C32" s="2"/>
      <c r="D32" s="2"/>
      <c r="E32" s="2"/>
      <c r="F32" s="243"/>
      <c r="G32" s="238"/>
      <c r="H32" s="235"/>
    </row>
    <row r="33" spans="1:11" x14ac:dyDescent="0.25">
      <c r="A33" s="2"/>
      <c r="B33" s="55" t="s">
        <v>186</v>
      </c>
      <c r="C33" s="2"/>
      <c r="D33" s="2"/>
      <c r="E33" s="2"/>
      <c r="F33" s="243"/>
      <c r="G33" s="238"/>
      <c r="H33" s="235"/>
    </row>
    <row r="34" spans="1:11" x14ac:dyDescent="0.25">
      <c r="A34" s="2"/>
      <c r="B34" s="10" t="s">
        <v>124</v>
      </c>
      <c r="C34" s="2"/>
      <c r="D34" s="2"/>
      <c r="E34" s="2"/>
      <c r="F34" s="243"/>
      <c r="G34" s="238">
        <v>0.69899999999999995</v>
      </c>
      <c r="H34" s="235"/>
    </row>
    <row r="35" spans="1:11" x14ac:dyDescent="0.25">
      <c r="A35" s="2"/>
      <c r="B35" s="10"/>
      <c r="C35" s="2"/>
      <c r="D35" s="2"/>
      <c r="E35" s="2"/>
      <c r="F35" s="243"/>
      <c r="G35" s="238"/>
      <c r="H35" s="235"/>
    </row>
    <row r="36" spans="1:11" x14ac:dyDescent="0.25">
      <c r="A36" s="2"/>
      <c r="B36" s="55" t="s">
        <v>241</v>
      </c>
      <c r="C36" s="2"/>
      <c r="D36" s="2"/>
      <c r="E36" s="2"/>
      <c r="F36" s="243"/>
      <c r="G36" s="238"/>
      <c r="H36" s="235"/>
    </row>
    <row r="37" spans="1:11" x14ac:dyDescent="0.25">
      <c r="A37" s="2"/>
      <c r="B37" s="10" t="s">
        <v>32</v>
      </c>
      <c r="C37" s="2"/>
      <c r="D37" s="2"/>
      <c r="E37" s="2"/>
      <c r="F37" s="243"/>
      <c r="G37" s="245">
        <v>64.58</v>
      </c>
      <c r="H37" s="300" t="s">
        <v>364</v>
      </c>
      <c r="J37" s="19"/>
    </row>
    <row r="38" spans="1:11" x14ac:dyDescent="0.25">
      <c r="A38" s="2"/>
      <c r="B38" s="10" t="s">
        <v>33</v>
      </c>
      <c r="C38" s="2"/>
      <c r="D38" s="2"/>
      <c r="E38" s="2"/>
      <c r="F38" s="243"/>
      <c r="G38" s="245">
        <v>57</v>
      </c>
      <c r="H38" s="235" t="s">
        <v>79</v>
      </c>
    </row>
    <row r="39" spans="1:11" x14ac:dyDescent="0.25">
      <c r="A39" s="2"/>
      <c r="B39" s="10" t="s">
        <v>34</v>
      </c>
      <c r="C39" s="2"/>
      <c r="D39" s="2"/>
      <c r="E39" s="2"/>
      <c r="F39" s="243"/>
      <c r="G39" s="245">
        <v>240</v>
      </c>
      <c r="H39" s="235" t="s">
        <v>79</v>
      </c>
    </row>
    <row r="40" spans="1:11" x14ac:dyDescent="0.25">
      <c r="A40" s="2"/>
      <c r="B40" s="10" t="s">
        <v>190</v>
      </c>
      <c r="C40" s="2"/>
      <c r="D40" s="2"/>
      <c r="E40" s="2"/>
      <c r="F40" s="243"/>
      <c r="G40" s="245">
        <v>31487.5</v>
      </c>
      <c r="H40" s="300" t="s">
        <v>362</v>
      </c>
      <c r="J40" s="19"/>
    </row>
    <row r="41" spans="1:11" x14ac:dyDescent="0.25">
      <c r="A41" s="2"/>
      <c r="B41" s="10" t="s">
        <v>182</v>
      </c>
      <c r="C41" s="2"/>
      <c r="D41" s="2"/>
      <c r="E41" s="2"/>
      <c r="F41" s="243"/>
      <c r="G41" s="394">
        <v>14.85</v>
      </c>
      <c r="H41" s="235" t="s">
        <v>79</v>
      </c>
      <c r="I41" s="27"/>
    </row>
    <row r="42" spans="1:11" x14ac:dyDescent="0.25">
      <c r="A42" s="2"/>
      <c r="B42" s="10"/>
      <c r="C42" s="2"/>
      <c r="D42" s="2"/>
      <c r="E42" s="2"/>
      <c r="F42" s="243"/>
      <c r="G42" s="246"/>
      <c r="H42" s="235"/>
      <c r="I42" s="27"/>
    </row>
    <row r="43" spans="1:11" x14ac:dyDescent="0.25">
      <c r="A43" s="2"/>
      <c r="B43" s="55" t="s">
        <v>242</v>
      </c>
      <c r="C43" s="2"/>
      <c r="D43" s="2"/>
      <c r="E43" s="2"/>
      <c r="F43" s="243"/>
      <c r="G43" s="246"/>
      <c r="H43" s="235"/>
      <c r="I43" s="19"/>
    </row>
    <row r="44" spans="1:11" x14ac:dyDescent="0.25">
      <c r="A44" s="2"/>
      <c r="B44" s="10" t="s">
        <v>35</v>
      </c>
      <c r="C44" s="2"/>
      <c r="D44" s="2"/>
      <c r="E44" s="2"/>
      <c r="F44" s="243"/>
      <c r="G44" s="245">
        <v>250</v>
      </c>
      <c r="H44" s="235" t="s">
        <v>80</v>
      </c>
      <c r="I44" s="49"/>
      <c r="J44" s="27"/>
      <c r="K44" s="27"/>
    </row>
    <row r="45" spans="1:11" x14ac:dyDescent="0.25">
      <c r="A45" s="2"/>
      <c r="B45" s="10" t="s">
        <v>38</v>
      </c>
      <c r="C45" s="2"/>
      <c r="D45" s="2"/>
      <c r="E45" s="2"/>
      <c r="F45" s="243"/>
      <c r="G45" s="245">
        <v>400</v>
      </c>
      <c r="H45" s="235" t="s">
        <v>80</v>
      </c>
      <c r="I45" s="49"/>
      <c r="J45" s="27"/>
      <c r="K45" s="27"/>
    </row>
    <row r="46" spans="1:11" x14ac:dyDescent="0.25">
      <c r="A46" s="2"/>
      <c r="B46" s="10" t="s">
        <v>37</v>
      </c>
      <c r="C46" s="2"/>
      <c r="D46" s="2"/>
      <c r="E46" s="2"/>
      <c r="F46" s="243"/>
      <c r="G46" s="245">
        <v>400</v>
      </c>
      <c r="H46" s="247" t="s">
        <v>80</v>
      </c>
      <c r="I46" s="27"/>
      <c r="J46" s="27"/>
      <c r="K46" s="27"/>
    </row>
    <row r="47" spans="1:11" x14ac:dyDescent="0.25">
      <c r="A47" s="2"/>
      <c r="B47" s="10" t="s">
        <v>189</v>
      </c>
      <c r="C47" s="2"/>
      <c r="D47" s="2"/>
      <c r="E47" s="2"/>
      <c r="F47" s="243"/>
      <c r="G47" s="363">
        <v>2.25</v>
      </c>
      <c r="H47" s="299" t="s">
        <v>363</v>
      </c>
      <c r="I47" s="49"/>
      <c r="J47" s="49"/>
      <c r="K47" s="27"/>
    </row>
    <row r="48" spans="1:11" x14ac:dyDescent="0.25">
      <c r="A48" s="2"/>
      <c r="B48" s="10" t="s">
        <v>183</v>
      </c>
      <c r="C48" s="2"/>
      <c r="D48" s="2"/>
      <c r="E48" s="2"/>
      <c r="F48" s="243"/>
      <c r="G48" s="245">
        <v>900</v>
      </c>
      <c r="H48" s="247" t="s">
        <v>80</v>
      </c>
      <c r="I48" s="27"/>
      <c r="J48" s="27"/>
      <c r="K48" s="27"/>
    </row>
    <row r="49" spans="1:12" x14ac:dyDescent="0.25">
      <c r="A49" s="2"/>
      <c r="B49" s="10"/>
      <c r="C49" s="2"/>
      <c r="D49" s="2"/>
      <c r="E49" s="2"/>
      <c r="F49" s="243"/>
      <c r="G49" s="245"/>
      <c r="H49" s="247"/>
      <c r="I49" s="27"/>
      <c r="J49" s="27"/>
      <c r="K49" s="27"/>
    </row>
    <row r="50" spans="1:12" x14ac:dyDescent="0.25">
      <c r="A50" s="2"/>
      <c r="B50" s="10" t="s">
        <v>153</v>
      </c>
      <c r="C50" s="2"/>
      <c r="D50" s="2"/>
      <c r="E50" s="2"/>
      <c r="F50" s="243"/>
      <c r="G50" s="245">
        <v>55</v>
      </c>
      <c r="H50" s="247" t="s">
        <v>74</v>
      </c>
    </row>
    <row r="51" spans="1:12" x14ac:dyDescent="0.25">
      <c r="A51" s="2"/>
      <c r="B51" s="10" t="s">
        <v>154</v>
      </c>
      <c r="C51" s="2"/>
      <c r="D51" s="2"/>
      <c r="E51" s="2"/>
      <c r="F51" s="243"/>
      <c r="G51" s="245">
        <v>1150</v>
      </c>
      <c r="H51" s="247" t="s">
        <v>155</v>
      </c>
      <c r="J51" s="19"/>
    </row>
    <row r="52" spans="1:12" x14ac:dyDescent="0.25">
      <c r="A52" s="2"/>
      <c r="B52" s="10"/>
      <c r="C52" s="2"/>
      <c r="D52" s="2"/>
      <c r="E52" s="2"/>
      <c r="F52" s="243"/>
      <c r="G52" s="238"/>
      <c r="H52" s="247"/>
    </row>
    <row r="53" spans="1:12" x14ac:dyDescent="0.25">
      <c r="A53" s="2"/>
      <c r="B53" s="55" t="s">
        <v>243</v>
      </c>
      <c r="C53" s="2"/>
      <c r="D53" s="2"/>
      <c r="E53" s="2"/>
      <c r="F53" s="243"/>
      <c r="G53" s="238"/>
      <c r="H53" s="247"/>
    </row>
    <row r="54" spans="1:12" x14ac:dyDescent="0.25">
      <c r="A54" s="2"/>
      <c r="B54" s="10" t="s">
        <v>179</v>
      </c>
      <c r="C54" s="2"/>
      <c r="D54" s="2"/>
      <c r="E54" s="2"/>
      <c r="F54" s="243"/>
      <c r="G54" s="242">
        <v>1</v>
      </c>
      <c r="H54" s="247"/>
    </row>
    <row r="55" spans="1:12" x14ac:dyDescent="0.25">
      <c r="A55" s="2"/>
      <c r="B55" s="10" t="s">
        <v>178</v>
      </c>
      <c r="C55" s="2"/>
      <c r="D55" s="2"/>
      <c r="E55" s="2"/>
      <c r="F55" s="243"/>
      <c r="G55" s="242">
        <v>1</v>
      </c>
      <c r="H55" s="247"/>
    </row>
    <row r="56" spans="1:12" x14ac:dyDescent="0.25">
      <c r="A56" s="2"/>
      <c r="B56" s="10" t="s">
        <v>180</v>
      </c>
      <c r="C56" s="2"/>
      <c r="D56" s="2"/>
      <c r="E56" s="2"/>
      <c r="F56" s="243"/>
      <c r="G56" s="242">
        <v>0</v>
      </c>
      <c r="H56" s="247"/>
    </row>
    <row r="57" spans="1:12" x14ac:dyDescent="0.25">
      <c r="A57" s="2"/>
      <c r="B57" s="10" t="s">
        <v>191</v>
      </c>
      <c r="C57" s="2"/>
      <c r="D57" s="2"/>
      <c r="E57" s="2"/>
      <c r="F57" s="243"/>
      <c r="G57" s="242">
        <v>0.02</v>
      </c>
      <c r="H57" s="247"/>
      <c r="J57" s="19"/>
    </row>
    <row r="58" spans="1:12" ht="15.75" thickBot="1" x14ac:dyDescent="0.3">
      <c r="A58" s="2"/>
      <c r="B58" s="18" t="s">
        <v>181</v>
      </c>
      <c r="C58" s="14"/>
      <c r="D58" s="14"/>
      <c r="E58" s="14"/>
      <c r="F58" s="248"/>
      <c r="G58" s="249">
        <v>0</v>
      </c>
      <c r="H58" s="250"/>
    </row>
    <row r="59" spans="1:12" s="2" customFormat="1" ht="15.75" thickBot="1" x14ac:dyDescent="0.3">
      <c r="G59" s="4"/>
    </row>
    <row r="60" spans="1:12" x14ac:dyDescent="0.25">
      <c r="A60" s="2"/>
      <c r="B60" s="35" t="s">
        <v>333</v>
      </c>
      <c r="C60" s="37"/>
      <c r="D60" s="37"/>
      <c r="E60" s="37"/>
      <c r="F60" s="37"/>
      <c r="G60" s="37"/>
      <c r="H60" s="38"/>
    </row>
    <row r="61" spans="1:12" s="27" customFormat="1" x14ac:dyDescent="0.25">
      <c r="A61" s="4"/>
      <c r="B61" s="109"/>
      <c r="C61" s="4"/>
      <c r="D61" s="4"/>
      <c r="E61" s="4"/>
      <c r="F61" s="4"/>
      <c r="G61" s="76" t="s">
        <v>330</v>
      </c>
      <c r="H61" s="296" t="s">
        <v>331</v>
      </c>
    </row>
    <row r="62" spans="1:12" x14ac:dyDescent="0.25">
      <c r="A62" s="72">
        <v>0</v>
      </c>
      <c r="B62" s="12" t="s">
        <v>47</v>
      </c>
      <c r="C62" s="2"/>
      <c r="D62" s="2"/>
      <c r="E62" s="2"/>
      <c r="F62" s="2"/>
      <c r="G62" s="234">
        <f>-0.051+0.051*$A$62</f>
        <v>-5.0999999999999997E-2</v>
      </c>
      <c r="H62" s="297">
        <f>IF(G62&lt;0, 0, G62)</f>
        <v>0</v>
      </c>
      <c r="J62" s="19"/>
      <c r="L62" s="26"/>
    </row>
    <row r="63" spans="1:12" x14ac:dyDescent="0.25">
      <c r="A63" s="2"/>
      <c r="B63" s="12" t="s">
        <v>48</v>
      </c>
      <c r="C63" s="2"/>
      <c r="D63" s="2"/>
      <c r="E63" s="2"/>
      <c r="F63" s="2"/>
      <c r="G63" s="234">
        <f>-0.009+0.009*$A$62</f>
        <v>-8.9999999999999993E-3</v>
      </c>
      <c r="H63" s="297">
        <f>IF(G63&lt;0, 0, G63)</f>
        <v>0</v>
      </c>
      <c r="J63" s="19"/>
      <c r="L63" s="26"/>
    </row>
    <row r="64" spans="1:12" x14ac:dyDescent="0.25">
      <c r="A64" s="2"/>
      <c r="B64" s="12" t="s">
        <v>49</v>
      </c>
      <c r="C64" s="2"/>
      <c r="D64" s="2"/>
      <c r="E64" s="2"/>
      <c r="F64" s="2"/>
      <c r="G64" s="234">
        <f>-0.013+0.013*$A$62</f>
        <v>-1.2999999999999999E-2</v>
      </c>
      <c r="H64" s="297">
        <f>IF(G64&lt;0, 0, G64)</f>
        <v>0</v>
      </c>
      <c r="L64" s="26"/>
    </row>
    <row r="65" spans="1:15" x14ac:dyDescent="0.25">
      <c r="A65" s="2"/>
      <c r="B65" s="12" t="s">
        <v>192</v>
      </c>
      <c r="C65" s="2"/>
      <c r="D65" s="2"/>
      <c r="E65" s="2"/>
      <c r="F65" s="2"/>
      <c r="G65" s="234">
        <f>-0.014+0.014*$A$62</f>
        <v>-1.4E-2</v>
      </c>
      <c r="H65" s="297">
        <f>IF(G65&lt;0, 0, G65)</f>
        <v>0</v>
      </c>
      <c r="L65" s="26"/>
    </row>
    <row r="66" spans="1:15" x14ac:dyDescent="0.25">
      <c r="A66" s="2"/>
      <c r="B66" s="12" t="s">
        <v>185</v>
      </c>
      <c r="C66" s="2"/>
      <c r="D66" s="2"/>
      <c r="E66" s="2"/>
      <c r="F66" s="2"/>
      <c r="G66" s="234">
        <f>0%+0*$A$62</f>
        <v>0</v>
      </c>
      <c r="H66" s="297">
        <f>IF(G66&lt;0, 0, G66)</f>
        <v>0</v>
      </c>
      <c r="M66" s="9"/>
    </row>
    <row r="67" spans="1:15" x14ac:dyDescent="0.25">
      <c r="A67" s="2"/>
      <c r="B67" s="12"/>
      <c r="C67" s="2"/>
      <c r="D67" s="2"/>
      <c r="E67" s="2"/>
      <c r="F67" s="2"/>
      <c r="G67" s="234"/>
      <c r="H67" s="235"/>
    </row>
    <row r="68" spans="1:15" x14ac:dyDescent="0.25">
      <c r="A68" s="2"/>
      <c r="B68" s="12" t="s">
        <v>244</v>
      </c>
      <c r="C68" s="2"/>
      <c r="D68" s="2"/>
      <c r="E68" s="2"/>
      <c r="F68" s="2"/>
      <c r="G68" s="234">
        <v>0</v>
      </c>
      <c r="H68" s="247"/>
      <c r="J68" s="19"/>
      <c r="M68" s="23"/>
      <c r="O68" s="26"/>
    </row>
    <row r="69" spans="1:15" x14ac:dyDescent="0.25">
      <c r="A69" s="2"/>
      <c r="B69" s="12"/>
      <c r="C69" s="2"/>
      <c r="D69" s="2"/>
      <c r="E69" s="2"/>
      <c r="F69" s="2"/>
      <c r="G69" s="234"/>
      <c r="H69" s="235"/>
    </row>
    <row r="70" spans="1:15" x14ac:dyDescent="0.25">
      <c r="A70" s="2"/>
      <c r="B70" s="12"/>
      <c r="C70" s="2"/>
      <c r="D70" s="2"/>
      <c r="E70" s="2"/>
      <c r="F70" s="2"/>
      <c r="G70" s="251" t="s">
        <v>298</v>
      </c>
      <c r="H70" s="241" t="s">
        <v>299</v>
      </c>
    </row>
    <row r="71" spans="1:15" x14ac:dyDescent="0.25">
      <c r="A71" s="72">
        <v>0</v>
      </c>
      <c r="B71" s="12" t="s">
        <v>274</v>
      </c>
      <c r="C71" s="2"/>
      <c r="D71" s="2"/>
      <c r="E71" s="2"/>
      <c r="F71" s="2"/>
      <c r="G71" s="234">
        <f>0.064+0.064*$A$71</f>
        <v>6.4000000000000001E-2</v>
      </c>
      <c r="H71" s="252">
        <f>IF(G71-$G$232&lt;0, 0, G71-$G$232)</f>
        <v>2.4E-2</v>
      </c>
      <c r="L71" s="26"/>
    </row>
    <row r="72" spans="1:15" x14ac:dyDescent="0.25">
      <c r="A72" s="2"/>
      <c r="B72" s="12" t="s">
        <v>275</v>
      </c>
      <c r="C72" s="2"/>
      <c r="D72" s="2"/>
      <c r="E72" s="2"/>
      <c r="F72" s="2"/>
      <c r="G72" s="234">
        <f>0.055+0.055*$A$71</f>
        <v>5.5E-2</v>
      </c>
      <c r="H72" s="252">
        <f>IF(G72-$G$232&lt;0, 0, G72-$G$232)</f>
        <v>1.4999999999999999E-2</v>
      </c>
      <c r="J72" s="19"/>
      <c r="K72" s="19"/>
      <c r="L72" s="293"/>
    </row>
    <row r="73" spans="1:15" x14ac:dyDescent="0.25">
      <c r="A73" s="2"/>
      <c r="B73" s="12" t="s">
        <v>276</v>
      </c>
      <c r="C73" s="2"/>
      <c r="D73" s="2"/>
      <c r="E73" s="2"/>
      <c r="F73" s="2"/>
      <c r="G73" s="234">
        <f>0.023+0.023*$A$71</f>
        <v>2.3E-2</v>
      </c>
      <c r="H73" s="252">
        <f>IF(G73-$G$232&lt;0, 0, G73-$G$232)</f>
        <v>0</v>
      </c>
      <c r="J73" s="19"/>
      <c r="K73" s="19"/>
      <c r="L73" s="293"/>
    </row>
    <row r="74" spans="1:15" x14ac:dyDescent="0.25">
      <c r="A74" s="2"/>
      <c r="B74" s="12" t="s">
        <v>277</v>
      </c>
      <c r="C74" s="2"/>
      <c r="D74" s="2"/>
      <c r="E74" s="2"/>
      <c r="F74" s="2"/>
      <c r="G74" s="234">
        <f>0.032+0.032*$A$71</f>
        <v>3.2000000000000001E-2</v>
      </c>
      <c r="H74" s="252">
        <f>IF(G74-$G$232, 0, G74-$G$232)</f>
        <v>0</v>
      </c>
      <c r="L74" s="236"/>
      <c r="M74" s="9"/>
    </row>
    <row r="75" spans="1:15" x14ac:dyDescent="0.25">
      <c r="A75" s="2"/>
      <c r="B75" s="12" t="s">
        <v>278</v>
      </c>
      <c r="C75" s="2"/>
      <c r="D75" s="2"/>
      <c r="E75" s="2"/>
      <c r="F75" s="2"/>
      <c r="G75" s="234">
        <f>0%+0*$A$71</f>
        <v>0</v>
      </c>
      <c r="H75" s="252">
        <f>IF(G75-$G$232, 0, G75-$G$232)</f>
        <v>0</v>
      </c>
      <c r="M75" s="9"/>
      <c r="N75" s="9"/>
    </row>
    <row r="76" spans="1:15" x14ac:dyDescent="0.25">
      <c r="A76" s="2"/>
      <c r="B76" s="12"/>
      <c r="C76" s="2"/>
      <c r="D76" s="2"/>
      <c r="E76" s="2"/>
      <c r="F76" s="2"/>
      <c r="G76" s="234"/>
      <c r="H76" s="252"/>
    </row>
    <row r="77" spans="1:15" ht="15.75" thickBot="1" x14ac:dyDescent="0.3">
      <c r="A77" s="2"/>
      <c r="B77" s="13" t="s">
        <v>302</v>
      </c>
      <c r="C77" s="14"/>
      <c r="D77" s="14"/>
      <c r="E77" s="14"/>
      <c r="F77" s="14"/>
      <c r="G77" s="253">
        <v>0.02</v>
      </c>
      <c r="H77" s="254">
        <f>IF(G77-$G$232, 0, G77-$G$232)</f>
        <v>0</v>
      </c>
      <c r="J77" s="19"/>
      <c r="N77" s="23"/>
      <c r="O77" s="26"/>
    </row>
    <row r="78" spans="1:15" s="2" customFormat="1" ht="15.75" thickBot="1" x14ac:dyDescent="0.3">
      <c r="B78" s="4"/>
      <c r="G78" s="4"/>
      <c r="J78" s="4"/>
      <c r="N78" s="62"/>
      <c r="O78" s="112"/>
    </row>
    <row r="79" spans="1:15" ht="15.75" thickBot="1" x14ac:dyDescent="0.3">
      <c r="A79" s="2"/>
      <c r="B79" s="91" t="s">
        <v>334</v>
      </c>
      <c r="C79" s="86"/>
      <c r="D79" s="86"/>
      <c r="E79" s="116"/>
      <c r="F79" s="86"/>
      <c r="G79" s="86"/>
      <c r="H79" s="87"/>
      <c r="K79" s="4"/>
      <c r="L79" s="4"/>
      <c r="M79" s="4"/>
      <c r="N79" s="4"/>
      <c r="O79" s="4"/>
    </row>
    <row r="80" spans="1:15" s="27" customFormat="1" x14ac:dyDescent="0.25">
      <c r="A80" s="4"/>
      <c r="B80" s="109"/>
      <c r="C80" s="4"/>
      <c r="D80" s="4"/>
      <c r="E80" s="28"/>
      <c r="F80" s="4"/>
      <c r="G80" s="82"/>
      <c r="H80" s="64"/>
      <c r="K80" s="4"/>
      <c r="L80" s="4"/>
      <c r="M80" s="4"/>
      <c r="N80" s="4"/>
      <c r="O80" s="4"/>
    </row>
    <row r="81" spans="1:15" x14ac:dyDescent="0.25">
      <c r="A81" s="2"/>
      <c r="B81" s="151" t="s">
        <v>9</v>
      </c>
      <c r="C81" s="111"/>
      <c r="D81" s="111"/>
      <c r="E81" s="117"/>
      <c r="F81" s="44"/>
      <c r="G81" s="152" t="s">
        <v>10</v>
      </c>
      <c r="H81" s="153"/>
      <c r="K81" s="4"/>
      <c r="L81" s="4"/>
      <c r="M81" s="4"/>
      <c r="N81" s="4"/>
      <c r="O81" s="4"/>
    </row>
    <row r="82" spans="1:15" s="27" customFormat="1" x14ac:dyDescent="0.25">
      <c r="A82" s="4"/>
      <c r="B82" s="109"/>
      <c r="D82" s="76"/>
      <c r="E82" s="28"/>
      <c r="F82" s="4"/>
      <c r="G82" s="60"/>
      <c r="H82" s="64"/>
      <c r="I82" s="378">
        <v>7.4999999999999997E-2</v>
      </c>
      <c r="K82" s="76"/>
      <c r="L82" s="4"/>
      <c r="M82" s="4"/>
      <c r="N82" s="4"/>
      <c r="O82" s="4"/>
    </row>
    <row r="83" spans="1:15" x14ac:dyDescent="0.25">
      <c r="A83" s="2"/>
      <c r="B83" s="77" t="s">
        <v>85</v>
      </c>
      <c r="C83" s="4"/>
      <c r="D83" s="4"/>
      <c r="E83" s="4"/>
      <c r="F83" s="4"/>
      <c r="G83" s="68" t="s">
        <v>85</v>
      </c>
      <c r="H83" s="64"/>
      <c r="K83" s="4"/>
      <c r="L83" s="4"/>
      <c r="M83" s="4"/>
      <c r="N83" s="4"/>
      <c r="O83" s="4"/>
    </row>
    <row r="84" spans="1:15" x14ac:dyDescent="0.25">
      <c r="A84" s="2"/>
      <c r="B84" s="12" t="s">
        <v>4</v>
      </c>
      <c r="C84" s="4"/>
      <c r="D84" s="4"/>
      <c r="E84" s="67">
        <v>15</v>
      </c>
      <c r="F84" s="67" t="s">
        <v>93</v>
      </c>
      <c r="G84" s="146">
        <f>E84/(1+I82)</f>
        <v>13.953488372093023</v>
      </c>
      <c r="H84" s="64" t="s">
        <v>93</v>
      </c>
      <c r="K84" s="4"/>
      <c r="L84" s="4"/>
      <c r="M84" s="4"/>
      <c r="N84" s="4"/>
      <c r="O84" s="4"/>
    </row>
    <row r="85" spans="1:15" x14ac:dyDescent="0.25">
      <c r="A85" s="72">
        <v>0</v>
      </c>
      <c r="B85" s="10" t="s">
        <v>0</v>
      </c>
      <c r="C85" s="4"/>
      <c r="D85" s="4"/>
      <c r="E85" s="67">
        <f>240+240*A85</f>
        <v>240</v>
      </c>
      <c r="F85" s="67" t="s">
        <v>80</v>
      </c>
      <c r="G85" s="146">
        <f>E85/(1+I82)</f>
        <v>223.25581395348837</v>
      </c>
      <c r="H85" s="64" t="s">
        <v>80</v>
      </c>
      <c r="K85" s="4"/>
      <c r="L85" s="4"/>
      <c r="M85" s="4"/>
      <c r="N85" s="4"/>
      <c r="O85" s="4"/>
    </row>
    <row r="86" spans="1:15" x14ac:dyDescent="0.25">
      <c r="A86" s="2"/>
      <c r="B86" s="10" t="s">
        <v>82</v>
      </c>
      <c r="C86" s="4"/>
      <c r="D86" s="4"/>
      <c r="E86" s="67">
        <v>100</v>
      </c>
      <c r="F86" s="67" t="s">
        <v>70</v>
      </c>
      <c r="G86" s="146">
        <f>E86/(1+I82)</f>
        <v>93.023255813953497</v>
      </c>
      <c r="H86" s="64" t="s">
        <v>70</v>
      </c>
      <c r="K86" s="4"/>
      <c r="L86" s="4"/>
      <c r="M86" s="4"/>
      <c r="N86" s="4"/>
      <c r="O86" s="4"/>
    </row>
    <row r="87" spans="1:15" x14ac:dyDescent="0.25">
      <c r="A87" s="72"/>
      <c r="B87" s="10" t="s">
        <v>84</v>
      </c>
      <c r="C87" s="4"/>
      <c r="D87" s="4"/>
      <c r="E87" s="255">
        <f>$G$51</f>
        <v>1150</v>
      </c>
      <c r="F87" s="67" t="s">
        <v>156</v>
      </c>
      <c r="G87" s="146">
        <f>E87</f>
        <v>1150</v>
      </c>
      <c r="H87" s="17" t="s">
        <v>95</v>
      </c>
      <c r="K87" s="4"/>
      <c r="L87" s="4"/>
      <c r="M87" s="4"/>
      <c r="N87" s="4"/>
      <c r="O87" s="4"/>
    </row>
    <row r="88" spans="1:15" x14ac:dyDescent="0.25">
      <c r="A88" s="72"/>
      <c r="B88" s="10" t="s">
        <v>1</v>
      </c>
      <c r="C88" s="4"/>
      <c r="D88" s="4"/>
      <c r="E88" s="67">
        <f>$G$50</f>
        <v>55</v>
      </c>
      <c r="F88" s="67" t="s">
        <v>94</v>
      </c>
      <c r="G88" s="146">
        <f>E88</f>
        <v>55</v>
      </c>
      <c r="H88" s="64" t="s">
        <v>94</v>
      </c>
      <c r="K88" s="4"/>
      <c r="L88" s="4"/>
      <c r="M88" s="4"/>
      <c r="N88" s="4"/>
      <c r="O88" s="4"/>
    </row>
    <row r="89" spans="1:15" x14ac:dyDescent="0.25">
      <c r="A89" s="2"/>
      <c r="B89" s="10"/>
      <c r="C89" s="4"/>
      <c r="D89" s="4"/>
      <c r="E89" s="67"/>
      <c r="F89" s="67"/>
      <c r="G89" s="184"/>
      <c r="H89" s="64"/>
      <c r="K89" s="4"/>
      <c r="L89" s="4"/>
      <c r="M89" s="4"/>
      <c r="N89" s="4"/>
      <c r="O89" s="4"/>
    </row>
    <row r="90" spans="1:15" x14ac:dyDescent="0.25">
      <c r="A90" s="2"/>
      <c r="B90" s="109" t="s">
        <v>88</v>
      </c>
      <c r="C90" s="4"/>
      <c r="D90" s="4"/>
      <c r="E90" s="67"/>
      <c r="F90" s="67"/>
      <c r="G90" s="204" t="s">
        <v>88</v>
      </c>
      <c r="H90" s="64"/>
      <c r="K90" s="4"/>
      <c r="L90" s="4"/>
      <c r="M90" s="4"/>
      <c r="N90" s="4"/>
      <c r="O90" s="4"/>
    </row>
    <row r="91" spans="1:15" x14ac:dyDescent="0.25">
      <c r="A91" s="2"/>
      <c r="B91" s="12" t="s">
        <v>4</v>
      </c>
      <c r="C91" s="4"/>
      <c r="D91" s="4"/>
      <c r="E91" s="67">
        <v>22.9</v>
      </c>
      <c r="F91" s="67" t="s">
        <v>81</v>
      </c>
      <c r="G91" s="146">
        <f>E91</f>
        <v>22.9</v>
      </c>
      <c r="H91" s="64" t="s">
        <v>81</v>
      </c>
      <c r="K91" s="4"/>
      <c r="L91" s="4"/>
      <c r="M91" s="4"/>
      <c r="N91" s="4"/>
      <c r="O91" s="4"/>
    </row>
    <row r="92" spans="1:15" x14ac:dyDescent="0.25">
      <c r="A92" s="2"/>
      <c r="B92" s="10" t="s">
        <v>0</v>
      </c>
      <c r="C92" s="2"/>
      <c r="D92" s="2"/>
      <c r="E92" s="67">
        <v>5.75</v>
      </c>
      <c r="F92" s="73" t="s">
        <v>79</v>
      </c>
      <c r="G92" s="146">
        <f>E92*2</f>
        <v>11.5</v>
      </c>
      <c r="H92" s="17" t="s">
        <v>79</v>
      </c>
      <c r="K92" s="4"/>
      <c r="L92" s="4"/>
      <c r="M92" s="4"/>
      <c r="N92" s="4"/>
      <c r="O92" s="4"/>
    </row>
    <row r="93" spans="1:15" x14ac:dyDescent="0.25">
      <c r="A93" s="2"/>
      <c r="B93" s="10" t="s">
        <v>82</v>
      </c>
      <c r="C93" s="2"/>
      <c r="D93" s="2"/>
      <c r="E93" s="67">
        <v>22.9</v>
      </c>
      <c r="F93" s="73" t="s">
        <v>83</v>
      </c>
      <c r="G93" s="146">
        <f>E93</f>
        <v>22.9</v>
      </c>
      <c r="H93" s="17" t="s">
        <v>83</v>
      </c>
      <c r="K93" s="4"/>
      <c r="L93" s="4"/>
      <c r="M93" s="4"/>
      <c r="N93" s="4"/>
      <c r="O93" s="4"/>
    </row>
    <row r="94" spans="1:15" x14ac:dyDescent="0.25">
      <c r="A94" s="2"/>
      <c r="B94" s="10" t="s">
        <v>1</v>
      </c>
      <c r="C94" s="2"/>
      <c r="D94" s="2"/>
      <c r="E94" s="67">
        <v>229</v>
      </c>
      <c r="F94" s="67" t="s">
        <v>6</v>
      </c>
      <c r="G94" s="146">
        <f>E94</f>
        <v>229</v>
      </c>
      <c r="H94" s="64" t="s">
        <v>6</v>
      </c>
      <c r="K94" s="4"/>
      <c r="L94" s="4"/>
      <c r="M94" s="4"/>
      <c r="N94" s="4"/>
      <c r="O94" s="4"/>
    </row>
    <row r="95" spans="1:15" x14ac:dyDescent="0.25">
      <c r="A95" s="2"/>
      <c r="B95" s="10"/>
      <c r="C95" s="2"/>
      <c r="D95" s="2"/>
      <c r="E95" s="67"/>
      <c r="F95" s="67"/>
      <c r="G95" s="146"/>
      <c r="H95" s="64"/>
      <c r="K95" s="4"/>
      <c r="L95" s="4"/>
      <c r="M95" s="4"/>
      <c r="N95" s="4"/>
      <c r="O95" s="4"/>
    </row>
    <row r="96" spans="1:15" x14ac:dyDescent="0.25">
      <c r="A96" s="2"/>
      <c r="B96" s="109" t="s">
        <v>86</v>
      </c>
      <c r="C96" s="4"/>
      <c r="D96" s="4"/>
      <c r="E96" s="67"/>
      <c r="F96" s="67"/>
      <c r="G96" s="60" t="s">
        <v>86</v>
      </c>
      <c r="H96" s="64"/>
      <c r="K96" s="4"/>
      <c r="L96" s="4"/>
      <c r="M96" s="4"/>
      <c r="N96" s="4"/>
      <c r="O96" s="4"/>
    </row>
    <row r="97" spans="1:15" x14ac:dyDescent="0.25">
      <c r="A97" s="2"/>
      <c r="B97" s="12" t="s">
        <v>4</v>
      </c>
      <c r="C97" s="4"/>
      <c r="D97" s="4"/>
      <c r="E97" s="67">
        <f>+E84*E91</f>
        <v>343.5</v>
      </c>
      <c r="F97" s="67" t="s">
        <v>39</v>
      </c>
      <c r="G97" s="146">
        <f>G84*G91</f>
        <v>319.53488372093022</v>
      </c>
      <c r="H97" s="64" t="s">
        <v>39</v>
      </c>
      <c r="K97" s="4"/>
      <c r="L97" s="4"/>
      <c r="M97" s="4"/>
      <c r="N97" s="4"/>
      <c r="O97" s="4"/>
    </row>
    <row r="98" spans="1:15" x14ac:dyDescent="0.25">
      <c r="A98" s="2"/>
      <c r="B98" s="10" t="s">
        <v>0</v>
      </c>
      <c r="C98" s="4"/>
      <c r="D98" s="4"/>
      <c r="E98" s="67">
        <f>+E85*E92</f>
        <v>1380</v>
      </c>
      <c r="F98" s="67" t="s">
        <v>39</v>
      </c>
      <c r="G98" s="146">
        <f>G85*G92</f>
        <v>2567.4418604651164</v>
      </c>
      <c r="H98" s="64" t="s">
        <v>39</v>
      </c>
      <c r="K98" s="4"/>
      <c r="L98" s="4"/>
      <c r="M98" s="4"/>
      <c r="N98" s="4"/>
      <c r="O98" s="4"/>
    </row>
    <row r="99" spans="1:15" x14ac:dyDescent="0.25">
      <c r="A99" s="2"/>
      <c r="B99" s="10" t="s">
        <v>82</v>
      </c>
      <c r="C99" s="4"/>
      <c r="D99" s="4"/>
      <c r="E99" s="67">
        <f>+E86*E93</f>
        <v>2290</v>
      </c>
      <c r="F99" s="67" t="s">
        <v>39</v>
      </c>
      <c r="G99" s="146">
        <f>G86*G93</f>
        <v>2130.2325581395348</v>
      </c>
      <c r="H99" s="64" t="s">
        <v>39</v>
      </c>
      <c r="K99" s="4"/>
      <c r="L99" s="4"/>
      <c r="M99" s="4"/>
      <c r="N99" s="4"/>
      <c r="O99" s="4"/>
    </row>
    <row r="100" spans="1:15" x14ac:dyDescent="0.25">
      <c r="A100" s="2"/>
      <c r="B100" s="10" t="s">
        <v>84</v>
      </c>
      <c r="C100" s="4"/>
      <c r="D100" s="4"/>
      <c r="E100" s="67">
        <f>E87/G34</f>
        <v>1645.2074391988556</v>
      </c>
      <c r="F100" s="67" t="s">
        <v>39</v>
      </c>
      <c r="G100" s="146">
        <f>E100</f>
        <v>1645.2074391988556</v>
      </c>
      <c r="H100" s="64" t="s">
        <v>39</v>
      </c>
      <c r="K100" s="4"/>
      <c r="L100" s="4"/>
      <c r="M100" s="4"/>
      <c r="N100" s="4"/>
      <c r="O100" s="4"/>
    </row>
    <row r="101" spans="1:15" x14ac:dyDescent="0.25">
      <c r="A101" s="2"/>
      <c r="B101" s="10" t="s">
        <v>1</v>
      </c>
      <c r="C101" s="4"/>
      <c r="D101" s="4"/>
      <c r="E101" s="67">
        <f>E88*E94</f>
        <v>12595</v>
      </c>
      <c r="F101" s="67" t="s">
        <v>39</v>
      </c>
      <c r="G101" s="146">
        <f>G88*G94</f>
        <v>12595</v>
      </c>
      <c r="H101" s="64" t="s">
        <v>39</v>
      </c>
      <c r="K101" s="4"/>
      <c r="L101" s="4"/>
      <c r="M101" s="4"/>
      <c r="N101" s="4"/>
      <c r="O101" s="4"/>
    </row>
    <row r="102" spans="1:15" x14ac:dyDescent="0.25">
      <c r="A102" s="2"/>
      <c r="B102" s="118" t="s">
        <v>87</v>
      </c>
      <c r="C102" s="66"/>
      <c r="D102" s="66"/>
      <c r="E102" s="205">
        <f>SUM(E97:E101)</f>
        <v>18253.707439198857</v>
      </c>
      <c r="F102" s="205" t="s">
        <v>39</v>
      </c>
      <c r="G102" s="206">
        <f>SUM(G97:G101)</f>
        <v>19257.416741524437</v>
      </c>
      <c r="H102" s="114" t="s">
        <v>39</v>
      </c>
      <c r="K102" s="4"/>
      <c r="L102" s="4"/>
      <c r="M102" s="4"/>
      <c r="N102" s="4"/>
      <c r="O102" s="4"/>
    </row>
    <row r="103" spans="1:15" x14ac:dyDescent="0.25">
      <c r="A103" s="2"/>
      <c r="B103" s="109"/>
      <c r="C103" s="4"/>
      <c r="D103" s="4"/>
      <c r="E103" s="67"/>
      <c r="F103" s="67"/>
      <c r="G103" s="146"/>
      <c r="H103" s="64"/>
      <c r="K103" s="4"/>
      <c r="L103" s="4"/>
      <c r="M103" s="4"/>
      <c r="N103" s="4"/>
      <c r="O103" s="4"/>
    </row>
    <row r="104" spans="1:15" x14ac:dyDescent="0.25">
      <c r="A104" s="2"/>
      <c r="B104" s="77" t="s">
        <v>314</v>
      </c>
      <c r="C104" s="4"/>
      <c r="D104" s="4"/>
      <c r="E104" s="67"/>
      <c r="F104" s="67"/>
      <c r="G104" s="68" t="s">
        <v>314</v>
      </c>
      <c r="H104" s="64"/>
      <c r="K104" s="4"/>
      <c r="L104" s="4"/>
      <c r="M104" s="4"/>
      <c r="N104" s="4"/>
      <c r="O104" s="4"/>
    </row>
    <row r="105" spans="1:15" x14ac:dyDescent="0.25">
      <c r="A105" s="2"/>
      <c r="B105" s="12" t="s">
        <v>4</v>
      </c>
      <c r="C105" s="4"/>
      <c r="D105" s="4"/>
      <c r="E105" s="67">
        <v>5</v>
      </c>
      <c r="F105" s="67" t="s">
        <v>57</v>
      </c>
      <c r="G105" s="146">
        <f>E105/(1+I82)</f>
        <v>4.6511627906976747</v>
      </c>
      <c r="H105" s="64" t="s">
        <v>57</v>
      </c>
      <c r="K105" s="4"/>
      <c r="L105" s="4"/>
      <c r="M105" s="4"/>
      <c r="N105" s="4"/>
      <c r="O105" s="4"/>
    </row>
    <row r="106" spans="1:15" x14ac:dyDescent="0.25">
      <c r="A106" s="2"/>
      <c r="B106" s="10" t="s">
        <v>0</v>
      </c>
      <c r="C106" s="4"/>
      <c r="D106" s="4"/>
      <c r="E106" s="67">
        <f>235+235*A85</f>
        <v>235</v>
      </c>
      <c r="F106" s="67" t="s">
        <v>80</v>
      </c>
      <c r="G106" s="146">
        <f>E106/(1+I82)</f>
        <v>218.6046511627907</v>
      </c>
      <c r="H106" s="64" t="s">
        <v>80</v>
      </c>
      <c r="K106" s="4"/>
      <c r="L106" s="4"/>
      <c r="M106" s="4"/>
      <c r="N106" s="4"/>
      <c r="O106" s="4"/>
    </row>
    <row r="107" spans="1:15" x14ac:dyDescent="0.25">
      <c r="A107" s="2"/>
      <c r="B107" s="10" t="s">
        <v>306</v>
      </c>
      <c r="C107" s="4"/>
      <c r="D107" s="4"/>
      <c r="E107" s="67">
        <v>60</v>
      </c>
      <c r="F107" s="67" t="s">
        <v>142</v>
      </c>
      <c r="G107" s="146">
        <f>E107</f>
        <v>60</v>
      </c>
      <c r="H107" s="149" t="s">
        <v>142</v>
      </c>
      <c r="K107" s="4"/>
      <c r="L107" s="4"/>
      <c r="M107" s="4"/>
      <c r="N107" s="4"/>
      <c r="O107" s="4"/>
    </row>
    <row r="108" spans="1:15" x14ac:dyDescent="0.25">
      <c r="A108" s="2"/>
      <c r="B108" s="10" t="s">
        <v>303</v>
      </c>
      <c r="C108" s="4"/>
      <c r="D108" s="4"/>
      <c r="E108" s="67">
        <v>20</v>
      </c>
      <c r="F108" s="67" t="s">
        <v>307</v>
      </c>
      <c r="G108" s="146">
        <f>E108/(1+I82)</f>
        <v>18.604651162790699</v>
      </c>
      <c r="H108" s="149" t="s">
        <v>307</v>
      </c>
      <c r="K108" s="4"/>
      <c r="L108" s="4"/>
      <c r="M108" s="4"/>
      <c r="N108" s="4"/>
      <c r="O108" s="4"/>
    </row>
    <row r="109" spans="1:15" x14ac:dyDescent="0.25">
      <c r="A109" s="2"/>
      <c r="B109" s="10" t="s">
        <v>304</v>
      </c>
      <c r="C109" s="4"/>
      <c r="D109" s="4"/>
      <c r="E109" s="67">
        <v>240</v>
      </c>
      <c r="F109" s="67" t="s">
        <v>142</v>
      </c>
      <c r="G109" s="146">
        <f>E109/(1+I82)</f>
        <v>223.25581395348837</v>
      </c>
      <c r="H109" s="149" t="s">
        <v>142</v>
      </c>
      <c r="K109" s="4"/>
      <c r="L109" s="4"/>
      <c r="M109" s="4"/>
      <c r="N109" s="4"/>
      <c r="O109" s="4"/>
    </row>
    <row r="110" spans="1:15" x14ac:dyDescent="0.25">
      <c r="A110" s="2"/>
      <c r="B110" s="10" t="s">
        <v>84</v>
      </c>
      <c r="C110" s="4"/>
      <c r="D110" s="4"/>
      <c r="E110" s="67">
        <f>$G$51</f>
        <v>1150</v>
      </c>
      <c r="F110" s="67" t="s">
        <v>156</v>
      </c>
      <c r="G110" s="146">
        <f>E110</f>
        <v>1150</v>
      </c>
      <c r="H110" s="17" t="s">
        <v>95</v>
      </c>
      <c r="K110" s="4"/>
      <c r="L110" s="4"/>
      <c r="M110" s="4"/>
      <c r="N110" s="4"/>
      <c r="O110" s="4"/>
    </row>
    <row r="111" spans="1:15" x14ac:dyDescent="0.25">
      <c r="A111" s="2"/>
      <c r="B111" s="10" t="s">
        <v>1</v>
      </c>
      <c r="C111" s="4"/>
      <c r="D111" s="4"/>
      <c r="E111" s="67">
        <f>$G$50</f>
        <v>55</v>
      </c>
      <c r="F111" s="67" t="s">
        <v>94</v>
      </c>
      <c r="G111" s="146">
        <f>E111</f>
        <v>55</v>
      </c>
      <c r="H111" s="64" t="s">
        <v>94</v>
      </c>
      <c r="K111" s="4"/>
      <c r="L111" s="4"/>
      <c r="M111" s="4"/>
      <c r="N111" s="4"/>
      <c r="O111" s="4"/>
    </row>
    <row r="112" spans="1:15" x14ac:dyDescent="0.25">
      <c r="A112" s="2"/>
      <c r="B112" s="10"/>
      <c r="C112" s="4"/>
      <c r="D112" s="4"/>
      <c r="E112" s="67"/>
      <c r="F112" s="67"/>
      <c r="G112" s="146"/>
      <c r="H112" s="64"/>
      <c r="K112" s="4"/>
      <c r="L112" s="4"/>
      <c r="M112" s="4"/>
      <c r="N112" s="4"/>
      <c r="O112" s="4"/>
    </row>
    <row r="113" spans="1:15" x14ac:dyDescent="0.25">
      <c r="A113" s="2"/>
      <c r="B113" s="55" t="s">
        <v>148</v>
      </c>
      <c r="C113" s="2"/>
      <c r="D113" s="2"/>
      <c r="E113" s="67"/>
      <c r="F113" s="67"/>
      <c r="G113" s="285" t="s">
        <v>148</v>
      </c>
      <c r="H113" s="64"/>
      <c r="K113" s="4"/>
      <c r="L113" s="4"/>
      <c r="M113" s="4"/>
      <c r="N113" s="4"/>
      <c r="O113" s="4"/>
    </row>
    <row r="114" spans="1:15" x14ac:dyDescent="0.25">
      <c r="A114" s="2"/>
      <c r="B114" s="12" t="s">
        <v>4</v>
      </c>
      <c r="C114" s="4"/>
      <c r="D114" s="4"/>
      <c r="E114" s="67">
        <v>91.44</v>
      </c>
      <c r="F114" s="67" t="s">
        <v>56</v>
      </c>
      <c r="G114" s="146">
        <f>E114</f>
        <v>91.44</v>
      </c>
      <c r="H114" s="64" t="s">
        <v>56</v>
      </c>
      <c r="K114" s="4"/>
      <c r="L114" s="4"/>
      <c r="M114" s="4"/>
      <c r="N114" s="4"/>
      <c r="O114" s="4"/>
    </row>
    <row r="115" spans="1:15" x14ac:dyDescent="0.25">
      <c r="A115" s="2"/>
      <c r="B115" s="10" t="s">
        <v>0</v>
      </c>
      <c r="C115" s="2"/>
      <c r="D115" s="2"/>
      <c r="E115" s="67">
        <v>4.57</v>
      </c>
      <c r="F115" s="73" t="s">
        <v>79</v>
      </c>
      <c r="G115" s="146">
        <f>E115*2</f>
        <v>9.14</v>
      </c>
      <c r="H115" s="17" t="s">
        <v>79</v>
      </c>
      <c r="K115" s="4"/>
      <c r="L115" s="4"/>
      <c r="M115" s="4"/>
      <c r="N115" s="4"/>
      <c r="O115" s="4"/>
    </row>
    <row r="116" spans="1:15" x14ac:dyDescent="0.25">
      <c r="A116" s="2"/>
      <c r="B116" s="10" t="s">
        <v>306</v>
      </c>
      <c r="C116" s="2"/>
      <c r="D116" s="2"/>
      <c r="E116" s="67">
        <v>11.43</v>
      </c>
      <c r="F116" s="73" t="s">
        <v>308</v>
      </c>
      <c r="G116" s="146">
        <f>E116</f>
        <v>11.43</v>
      </c>
      <c r="H116" s="105" t="s">
        <v>308</v>
      </c>
      <c r="K116" s="4"/>
      <c r="L116" s="4"/>
      <c r="M116" s="4"/>
      <c r="N116" s="4"/>
      <c r="O116" s="4"/>
    </row>
    <row r="117" spans="1:15" x14ac:dyDescent="0.25">
      <c r="A117" s="2"/>
      <c r="B117" s="10" t="s">
        <v>303</v>
      </c>
      <c r="C117" s="4"/>
      <c r="D117" s="4"/>
      <c r="E117" s="67">
        <v>2.286</v>
      </c>
      <c r="F117" s="67" t="s">
        <v>305</v>
      </c>
      <c r="G117" s="146">
        <f>E117</f>
        <v>2.286</v>
      </c>
      <c r="H117" s="149" t="s">
        <v>305</v>
      </c>
      <c r="K117" s="4"/>
      <c r="L117" s="4"/>
      <c r="M117" s="4"/>
      <c r="N117" s="4"/>
      <c r="O117" s="4"/>
    </row>
    <row r="118" spans="1:15" x14ac:dyDescent="0.25">
      <c r="A118" s="2"/>
      <c r="B118" s="10" t="s">
        <v>304</v>
      </c>
      <c r="C118" s="4"/>
      <c r="D118" s="4"/>
      <c r="E118" s="67">
        <v>1.37</v>
      </c>
      <c r="F118" s="67" t="s">
        <v>308</v>
      </c>
      <c r="G118" s="146">
        <f>E118</f>
        <v>1.37</v>
      </c>
      <c r="H118" s="149" t="s">
        <v>308</v>
      </c>
      <c r="K118" s="4"/>
      <c r="L118" s="4"/>
      <c r="M118" s="4"/>
      <c r="N118" s="4"/>
      <c r="O118" s="4"/>
    </row>
    <row r="119" spans="1:15" x14ac:dyDescent="0.25">
      <c r="A119" s="2"/>
      <c r="B119" s="10" t="s">
        <v>1</v>
      </c>
      <c r="C119" s="2"/>
      <c r="D119" s="2"/>
      <c r="E119" s="67">
        <v>217</v>
      </c>
      <c r="F119" s="67" t="s">
        <v>6</v>
      </c>
      <c r="G119" s="146">
        <f>E119</f>
        <v>217</v>
      </c>
      <c r="H119" s="64" t="s">
        <v>6</v>
      </c>
      <c r="K119" s="4"/>
      <c r="L119" s="4"/>
      <c r="M119" s="4"/>
      <c r="N119" s="4"/>
      <c r="O119" s="4"/>
    </row>
    <row r="120" spans="1:15" x14ac:dyDescent="0.25">
      <c r="A120" s="2"/>
      <c r="B120" s="10"/>
      <c r="C120" s="4"/>
      <c r="D120" s="4"/>
      <c r="E120" s="67"/>
      <c r="F120" s="67"/>
      <c r="G120" s="184"/>
      <c r="H120" s="17"/>
      <c r="K120" s="4"/>
      <c r="L120" s="4"/>
      <c r="M120" s="4"/>
      <c r="N120" s="4"/>
      <c r="O120" s="4"/>
    </row>
    <row r="121" spans="1:15" x14ac:dyDescent="0.25">
      <c r="A121" s="2"/>
      <c r="B121" s="109" t="s">
        <v>101</v>
      </c>
      <c r="C121" s="4"/>
      <c r="D121" s="4"/>
      <c r="E121" s="67"/>
      <c r="F121" s="67"/>
      <c r="G121" s="60" t="s">
        <v>101</v>
      </c>
      <c r="H121" s="64"/>
      <c r="K121" s="4"/>
      <c r="L121" s="4"/>
      <c r="M121" s="4"/>
      <c r="N121" s="4"/>
      <c r="O121" s="4"/>
    </row>
    <row r="122" spans="1:15" x14ac:dyDescent="0.25">
      <c r="A122" s="2"/>
      <c r="B122" s="12" t="s">
        <v>4</v>
      </c>
      <c r="C122" s="4"/>
      <c r="D122" s="4"/>
      <c r="E122" s="67">
        <f>+E105*E114</f>
        <v>457.2</v>
      </c>
      <c r="F122" s="67" t="s">
        <v>39</v>
      </c>
      <c r="G122" s="146">
        <f>G105*G114</f>
        <v>425.30232558139534</v>
      </c>
      <c r="H122" s="64" t="s">
        <v>39</v>
      </c>
      <c r="K122" s="4"/>
      <c r="L122" s="4"/>
      <c r="M122" s="4"/>
      <c r="N122" s="4"/>
      <c r="O122" s="4"/>
    </row>
    <row r="123" spans="1:15" x14ac:dyDescent="0.25">
      <c r="A123" s="2"/>
      <c r="B123" s="10" t="s">
        <v>0</v>
      </c>
      <c r="C123" s="4"/>
      <c r="D123" s="4"/>
      <c r="E123" s="67">
        <f>+E106*E115</f>
        <v>1073.95</v>
      </c>
      <c r="F123" s="67" t="s">
        <v>39</v>
      </c>
      <c r="G123" s="146">
        <f>G106*G115</f>
        <v>1998.0465116279072</v>
      </c>
      <c r="H123" s="64" t="s">
        <v>39</v>
      </c>
      <c r="K123" s="4"/>
      <c r="L123" s="4"/>
      <c r="M123" s="4"/>
      <c r="N123" s="4"/>
      <c r="O123" s="4"/>
    </row>
    <row r="124" spans="1:15" x14ac:dyDescent="0.25">
      <c r="A124" s="2"/>
      <c r="B124" s="10" t="s">
        <v>306</v>
      </c>
      <c r="C124" s="4"/>
      <c r="D124" s="4"/>
      <c r="E124" s="67">
        <f>+E107*E116</f>
        <v>685.8</v>
      </c>
      <c r="F124" s="67" t="s">
        <v>39</v>
      </c>
      <c r="G124" s="146">
        <f>G107*G116</f>
        <v>685.8</v>
      </c>
      <c r="H124" s="64" t="s">
        <v>39</v>
      </c>
      <c r="K124" s="4"/>
      <c r="L124" s="4"/>
      <c r="M124" s="4"/>
      <c r="N124" s="4"/>
      <c r="O124" s="4"/>
    </row>
    <row r="125" spans="1:15" x14ac:dyDescent="0.25">
      <c r="A125" s="2"/>
      <c r="B125" s="10" t="s">
        <v>303</v>
      </c>
      <c r="C125" s="4"/>
      <c r="D125" s="4"/>
      <c r="E125" s="67">
        <f>+E108*E117</f>
        <v>45.72</v>
      </c>
      <c r="F125" s="67" t="s">
        <v>39</v>
      </c>
      <c r="G125" s="146">
        <f>G108*G117</f>
        <v>42.530232558139538</v>
      </c>
      <c r="H125" s="64" t="s">
        <v>39</v>
      </c>
      <c r="K125" s="4"/>
      <c r="L125" s="4"/>
      <c r="M125" s="4"/>
      <c r="N125" s="4"/>
      <c r="O125" s="4"/>
    </row>
    <row r="126" spans="1:15" x14ac:dyDescent="0.25">
      <c r="A126" s="2"/>
      <c r="B126" s="10" t="s">
        <v>304</v>
      </c>
      <c r="C126" s="4"/>
      <c r="D126" s="4"/>
      <c r="E126" s="67">
        <f>+E109*E118</f>
        <v>328.8</v>
      </c>
      <c r="F126" s="67" t="s">
        <v>39</v>
      </c>
      <c r="G126" s="146">
        <f>G109*G118</f>
        <v>305.8604651162791</v>
      </c>
      <c r="H126" s="64" t="s">
        <v>39</v>
      </c>
      <c r="K126" s="4"/>
      <c r="L126" s="4"/>
      <c r="M126" s="4"/>
      <c r="N126" s="4"/>
      <c r="O126" s="4"/>
    </row>
    <row r="127" spans="1:15" x14ac:dyDescent="0.25">
      <c r="A127" s="2"/>
      <c r="B127" s="10" t="s">
        <v>84</v>
      </c>
      <c r="C127" s="4"/>
      <c r="D127" s="4"/>
      <c r="E127" s="67">
        <f>E110/G34</f>
        <v>1645.2074391988556</v>
      </c>
      <c r="F127" s="67" t="s">
        <v>39</v>
      </c>
      <c r="G127" s="146">
        <f>E127</f>
        <v>1645.2074391988556</v>
      </c>
      <c r="H127" s="64" t="s">
        <v>39</v>
      </c>
      <c r="K127" s="4"/>
      <c r="L127" s="4"/>
      <c r="M127" s="4"/>
      <c r="N127" s="4"/>
      <c r="O127" s="4"/>
    </row>
    <row r="128" spans="1:15" x14ac:dyDescent="0.25">
      <c r="A128" s="2"/>
      <c r="B128" s="10" t="s">
        <v>1</v>
      </c>
      <c r="C128" s="4"/>
      <c r="D128" s="4"/>
      <c r="E128" s="67">
        <f>E111*E119</f>
        <v>11935</v>
      </c>
      <c r="F128" s="67" t="s">
        <v>39</v>
      </c>
      <c r="G128" s="146">
        <f>G111*G119</f>
        <v>11935</v>
      </c>
      <c r="H128" s="64" t="s">
        <v>39</v>
      </c>
      <c r="K128" s="4"/>
      <c r="L128" s="4"/>
      <c r="M128" s="4"/>
      <c r="N128" s="4"/>
      <c r="O128" s="4"/>
    </row>
    <row r="129" spans="1:15" x14ac:dyDescent="0.25">
      <c r="A129" s="2"/>
      <c r="B129" s="118" t="s">
        <v>87</v>
      </c>
      <c r="C129" s="66"/>
      <c r="D129" s="66"/>
      <c r="E129" s="205">
        <f>SUM(E122:E128)</f>
        <v>16171.677439198855</v>
      </c>
      <c r="F129" s="205" t="s">
        <v>39</v>
      </c>
      <c r="G129" s="206">
        <f>SUM(G122:G128)</f>
        <v>17037.746974082576</v>
      </c>
      <c r="H129" s="114" t="s">
        <v>39</v>
      </c>
      <c r="K129" s="4"/>
      <c r="L129" s="4"/>
      <c r="M129" s="4"/>
      <c r="N129" s="4"/>
      <c r="O129" s="4"/>
    </row>
    <row r="130" spans="1:15" x14ac:dyDescent="0.25">
      <c r="A130" s="2"/>
      <c r="B130" s="109"/>
      <c r="C130" s="4"/>
      <c r="D130" s="4"/>
      <c r="E130" s="67"/>
      <c r="F130" s="67"/>
      <c r="G130" s="184"/>
      <c r="H130" s="17"/>
      <c r="K130" s="4"/>
      <c r="L130" s="4"/>
      <c r="M130" s="29"/>
      <c r="N130" s="4"/>
      <c r="O130" s="4"/>
    </row>
    <row r="131" spans="1:15" x14ac:dyDescent="0.25">
      <c r="A131" s="2"/>
      <c r="B131" s="78" t="s">
        <v>75</v>
      </c>
      <c r="C131" s="2"/>
      <c r="D131" s="2"/>
      <c r="E131" s="67"/>
      <c r="F131" s="67"/>
      <c r="G131" s="286" t="s">
        <v>75</v>
      </c>
      <c r="H131" s="17"/>
      <c r="K131" s="4"/>
      <c r="L131" s="4"/>
      <c r="M131" s="4"/>
      <c r="N131" s="4"/>
      <c r="O131" s="4"/>
    </row>
    <row r="132" spans="1:15" x14ac:dyDescent="0.25">
      <c r="A132" s="2"/>
      <c r="B132" s="12" t="s">
        <v>4</v>
      </c>
      <c r="C132" s="2"/>
      <c r="D132" s="2"/>
      <c r="E132" s="67">
        <v>40</v>
      </c>
      <c r="F132" s="67" t="s">
        <v>57</v>
      </c>
      <c r="G132" s="146">
        <f>E132/(1+I82)</f>
        <v>37.209302325581397</v>
      </c>
      <c r="H132" s="64" t="s">
        <v>57</v>
      </c>
      <c r="K132" s="4"/>
      <c r="L132" s="4"/>
      <c r="M132" s="4"/>
      <c r="N132" s="4"/>
      <c r="O132" s="4"/>
    </row>
    <row r="133" spans="1:15" x14ac:dyDescent="0.25">
      <c r="A133" s="2"/>
      <c r="B133" s="10" t="s">
        <v>58</v>
      </c>
      <c r="C133" s="2"/>
      <c r="D133" s="2"/>
      <c r="E133" s="67">
        <f>240+240*A85</f>
        <v>240</v>
      </c>
      <c r="F133" s="67" t="s">
        <v>36</v>
      </c>
      <c r="G133" s="146">
        <f>E133/(1+I82)</f>
        <v>223.25581395348837</v>
      </c>
      <c r="H133" s="64" t="s">
        <v>36</v>
      </c>
      <c r="K133" s="4"/>
      <c r="L133" s="4"/>
      <c r="M133" s="4"/>
      <c r="N133" s="4"/>
      <c r="O133" s="4"/>
    </row>
    <row r="134" spans="1:15" x14ac:dyDescent="0.25">
      <c r="A134" s="2"/>
      <c r="B134" s="10" t="s">
        <v>59</v>
      </c>
      <c r="C134" s="2"/>
      <c r="D134" s="2"/>
      <c r="E134" s="67">
        <v>60</v>
      </c>
      <c r="F134" s="67" t="s">
        <v>70</v>
      </c>
      <c r="G134" s="146">
        <f>E134/(1+I82)</f>
        <v>55.813953488372093</v>
      </c>
      <c r="H134" s="64" t="s">
        <v>70</v>
      </c>
      <c r="K134" s="4"/>
      <c r="L134" s="4"/>
      <c r="M134" s="4"/>
      <c r="N134" s="4"/>
      <c r="O134" s="4"/>
    </row>
    <row r="135" spans="1:15" x14ac:dyDescent="0.25">
      <c r="A135" s="2"/>
      <c r="B135" s="10" t="s">
        <v>61</v>
      </c>
      <c r="C135" s="2"/>
      <c r="D135" s="2"/>
      <c r="E135" s="67">
        <v>60</v>
      </c>
      <c r="F135" s="67" t="s">
        <v>42</v>
      </c>
      <c r="G135" s="146">
        <f>E135</f>
        <v>60</v>
      </c>
      <c r="H135" s="64" t="s">
        <v>42</v>
      </c>
      <c r="K135" s="4"/>
      <c r="L135" s="4"/>
      <c r="M135" s="4"/>
      <c r="N135" s="4"/>
      <c r="O135" s="4"/>
    </row>
    <row r="136" spans="1:15" x14ac:dyDescent="0.25">
      <c r="A136" s="2"/>
      <c r="B136" s="10" t="s">
        <v>62</v>
      </c>
      <c r="C136" s="2"/>
      <c r="D136" s="2"/>
      <c r="E136" s="67">
        <v>50</v>
      </c>
      <c r="F136" s="67" t="s">
        <v>42</v>
      </c>
      <c r="G136" s="146">
        <f>E136/(1+I82)</f>
        <v>46.511627906976749</v>
      </c>
      <c r="H136" s="64" t="s">
        <v>42</v>
      </c>
      <c r="K136" s="4"/>
      <c r="L136" s="4"/>
      <c r="M136" s="4"/>
      <c r="N136" s="4"/>
      <c r="O136" s="4"/>
    </row>
    <row r="137" spans="1:15" x14ac:dyDescent="0.25">
      <c r="A137" s="2"/>
      <c r="B137" s="10" t="s">
        <v>63</v>
      </c>
      <c r="C137" s="2"/>
      <c r="D137" s="2"/>
      <c r="E137" s="67">
        <v>130</v>
      </c>
      <c r="F137" s="67" t="s">
        <v>71</v>
      </c>
      <c r="G137" s="146">
        <f>E137/(1+I82)</f>
        <v>120.93023255813954</v>
      </c>
      <c r="H137" s="64" t="s">
        <v>71</v>
      </c>
      <c r="K137" s="4"/>
      <c r="L137" s="4"/>
      <c r="M137" s="4"/>
      <c r="N137" s="4"/>
      <c r="O137" s="4"/>
    </row>
    <row r="138" spans="1:15" x14ac:dyDescent="0.25">
      <c r="A138" s="2"/>
      <c r="B138" s="10" t="s">
        <v>65</v>
      </c>
      <c r="C138" s="2"/>
      <c r="D138" s="2"/>
      <c r="E138" s="67">
        <v>7.5</v>
      </c>
      <c r="F138" s="67" t="s">
        <v>57</v>
      </c>
      <c r="G138" s="146">
        <f>E138</f>
        <v>7.5</v>
      </c>
      <c r="H138" s="64" t="s">
        <v>57</v>
      </c>
      <c r="K138" s="4"/>
      <c r="L138" s="4"/>
      <c r="M138" s="4"/>
      <c r="N138" s="4"/>
      <c r="O138" s="4"/>
    </row>
    <row r="139" spans="1:15" x14ac:dyDescent="0.25">
      <c r="A139" s="2"/>
      <c r="B139" s="10" t="s">
        <v>64</v>
      </c>
      <c r="C139" s="2"/>
      <c r="D139" s="2"/>
      <c r="E139" s="67">
        <v>5</v>
      </c>
      <c r="F139" s="67" t="s">
        <v>72</v>
      </c>
      <c r="G139" s="146">
        <f>E139</f>
        <v>5</v>
      </c>
      <c r="H139" s="64" t="s">
        <v>72</v>
      </c>
      <c r="K139" s="4"/>
      <c r="L139" s="4"/>
      <c r="M139" s="4"/>
      <c r="N139" s="4"/>
      <c r="O139" s="4"/>
    </row>
    <row r="140" spans="1:15" x14ac:dyDescent="0.25">
      <c r="A140" s="2"/>
      <c r="B140" s="12" t="s">
        <v>69</v>
      </c>
      <c r="C140" s="2"/>
      <c r="D140" s="2"/>
      <c r="E140" s="67">
        <v>1200</v>
      </c>
      <c r="F140" s="67" t="s">
        <v>73</v>
      </c>
      <c r="G140" s="146">
        <f>E140</f>
        <v>1200</v>
      </c>
      <c r="H140" s="64" t="s">
        <v>73</v>
      </c>
      <c r="K140" s="4"/>
      <c r="L140" s="4"/>
      <c r="M140" s="4"/>
      <c r="N140" s="4"/>
      <c r="O140" s="4"/>
    </row>
    <row r="141" spans="1:15" x14ac:dyDescent="0.25">
      <c r="A141" s="2"/>
      <c r="B141" s="12" t="s">
        <v>68</v>
      </c>
      <c r="C141" s="2"/>
      <c r="D141" s="2"/>
      <c r="E141" s="67">
        <f>$G$51</f>
        <v>1150</v>
      </c>
      <c r="F141" s="67" t="s">
        <v>156</v>
      </c>
      <c r="G141" s="146">
        <f>E141</f>
        <v>1150</v>
      </c>
      <c r="H141" s="64" t="s">
        <v>78</v>
      </c>
      <c r="K141" s="4"/>
      <c r="L141" s="4"/>
      <c r="M141" s="4"/>
      <c r="N141" s="4"/>
      <c r="O141" s="4"/>
    </row>
    <row r="142" spans="1:15" x14ac:dyDescent="0.25">
      <c r="A142" s="2"/>
      <c r="B142" s="10" t="s">
        <v>149</v>
      </c>
      <c r="C142" s="2"/>
      <c r="D142" s="2"/>
      <c r="E142" s="67">
        <f>$G$50</f>
        <v>55</v>
      </c>
      <c r="F142" s="67" t="s">
        <v>74</v>
      </c>
      <c r="G142" s="146">
        <f>E142</f>
        <v>55</v>
      </c>
      <c r="H142" s="64" t="s">
        <v>74</v>
      </c>
      <c r="K142" s="4"/>
      <c r="L142" s="4"/>
      <c r="M142" s="4"/>
      <c r="N142" s="4"/>
      <c r="O142" s="4"/>
    </row>
    <row r="143" spans="1:15" x14ac:dyDescent="0.25">
      <c r="B143" s="10"/>
      <c r="C143" s="2"/>
      <c r="D143" s="2"/>
      <c r="E143" s="73"/>
      <c r="F143" s="73"/>
      <c r="G143" s="184"/>
      <c r="H143" s="17"/>
      <c r="K143" s="4"/>
      <c r="L143" s="4"/>
      <c r="M143" s="4"/>
      <c r="N143" s="4"/>
      <c r="O143" s="4"/>
    </row>
    <row r="144" spans="1:15" x14ac:dyDescent="0.25">
      <c r="A144" s="2"/>
      <c r="B144" s="55" t="s">
        <v>102</v>
      </c>
      <c r="C144" s="2"/>
      <c r="D144" s="2"/>
      <c r="E144" s="67"/>
      <c r="F144" s="67"/>
      <c r="G144" s="285" t="s">
        <v>102</v>
      </c>
      <c r="H144" s="17"/>
      <c r="K144" s="4"/>
      <c r="L144" s="4"/>
      <c r="M144" s="4"/>
      <c r="N144" s="4"/>
      <c r="O144" s="4"/>
    </row>
    <row r="145" spans="1:15" x14ac:dyDescent="0.25">
      <c r="A145" s="2"/>
      <c r="B145" s="12" t="s">
        <v>4</v>
      </c>
      <c r="C145" s="4"/>
      <c r="D145" s="4"/>
      <c r="E145" s="67">
        <v>40</v>
      </c>
      <c r="F145" s="67" t="s">
        <v>56</v>
      </c>
      <c r="G145" s="146">
        <f>E145</f>
        <v>40</v>
      </c>
      <c r="H145" s="64" t="s">
        <v>56</v>
      </c>
      <c r="K145" s="4"/>
      <c r="L145" s="4"/>
      <c r="M145" s="29"/>
      <c r="N145" s="4"/>
      <c r="O145" s="4"/>
    </row>
    <row r="146" spans="1:15" x14ac:dyDescent="0.25">
      <c r="A146" s="2"/>
      <c r="B146" s="10" t="s">
        <v>58</v>
      </c>
      <c r="C146" s="2"/>
      <c r="D146" s="2"/>
      <c r="E146" s="67">
        <v>40</v>
      </c>
      <c r="F146" s="73" t="s">
        <v>79</v>
      </c>
      <c r="G146" s="146">
        <v>37</v>
      </c>
      <c r="H146" s="17" t="s">
        <v>79</v>
      </c>
      <c r="K146" s="4"/>
      <c r="L146" s="4"/>
      <c r="M146" s="29"/>
      <c r="N146" s="4"/>
      <c r="O146" s="4"/>
    </row>
    <row r="147" spans="1:15" x14ac:dyDescent="0.25">
      <c r="A147" s="2"/>
      <c r="B147" s="10" t="s">
        <v>59</v>
      </c>
      <c r="C147" s="2"/>
      <c r="D147" s="2"/>
      <c r="E147" s="67">
        <v>80</v>
      </c>
      <c r="F147" s="73" t="s">
        <v>60</v>
      </c>
      <c r="G147" s="146">
        <f>E147</f>
        <v>80</v>
      </c>
      <c r="H147" s="17" t="s">
        <v>60</v>
      </c>
      <c r="K147" s="4"/>
      <c r="L147" s="4"/>
      <c r="M147" s="29"/>
      <c r="N147" s="4"/>
      <c r="O147" s="4"/>
    </row>
    <row r="148" spans="1:15" x14ac:dyDescent="0.25">
      <c r="A148" s="2"/>
      <c r="B148" s="10" t="s">
        <v>61</v>
      </c>
      <c r="C148" s="2"/>
      <c r="D148" s="2"/>
      <c r="E148" s="67">
        <v>20</v>
      </c>
      <c r="F148" s="73" t="s">
        <v>43</v>
      </c>
      <c r="G148" s="146">
        <f>E148</f>
        <v>20</v>
      </c>
      <c r="H148" s="17" t="s">
        <v>43</v>
      </c>
      <c r="K148" s="4"/>
      <c r="L148" s="4"/>
      <c r="M148" s="29"/>
      <c r="N148" s="4"/>
      <c r="O148" s="4"/>
    </row>
    <row r="149" spans="1:15" x14ac:dyDescent="0.25">
      <c r="A149" s="2"/>
      <c r="B149" s="10" t="s">
        <v>62</v>
      </c>
      <c r="C149" s="2"/>
      <c r="D149" s="2"/>
      <c r="E149" s="67">
        <v>10</v>
      </c>
      <c r="F149" s="73" t="s">
        <v>43</v>
      </c>
      <c r="G149" s="146">
        <v>7</v>
      </c>
      <c r="H149" s="17" t="s">
        <v>43</v>
      </c>
      <c r="K149" s="4"/>
      <c r="L149" s="4"/>
      <c r="M149" s="29"/>
      <c r="N149" s="4"/>
      <c r="O149" s="4"/>
    </row>
    <row r="150" spans="1:15" x14ac:dyDescent="0.25">
      <c r="A150" s="2"/>
      <c r="B150" s="10" t="s">
        <v>63</v>
      </c>
      <c r="C150" s="2"/>
      <c r="D150" s="2"/>
      <c r="E150" s="67">
        <v>20</v>
      </c>
      <c r="F150" s="73" t="s">
        <v>5</v>
      </c>
      <c r="G150" s="146">
        <v>16</v>
      </c>
      <c r="H150" s="17" t="s">
        <v>5</v>
      </c>
      <c r="K150" s="4"/>
      <c r="L150" s="4"/>
      <c r="M150" s="29"/>
      <c r="N150" s="4"/>
      <c r="O150" s="4"/>
    </row>
    <row r="151" spans="1:15" x14ac:dyDescent="0.25">
      <c r="A151" s="2"/>
      <c r="B151" s="10" t="s">
        <v>65</v>
      </c>
      <c r="C151" s="2"/>
      <c r="D151" s="2"/>
      <c r="E151" s="67">
        <v>200</v>
      </c>
      <c r="F151" s="73" t="s">
        <v>56</v>
      </c>
      <c r="G151" s="146">
        <f>E151</f>
        <v>200</v>
      </c>
      <c r="H151" s="17" t="s">
        <v>56</v>
      </c>
      <c r="K151" s="4"/>
      <c r="L151" s="4"/>
      <c r="M151" s="29"/>
      <c r="N151" s="4"/>
      <c r="O151" s="4"/>
    </row>
    <row r="152" spans="1:15" x14ac:dyDescent="0.25">
      <c r="A152" s="2"/>
      <c r="B152" s="10" t="s">
        <v>64</v>
      </c>
      <c r="C152" s="2"/>
      <c r="D152" s="2"/>
      <c r="E152" s="67">
        <v>1200</v>
      </c>
      <c r="F152" s="73" t="s">
        <v>66</v>
      </c>
      <c r="G152" s="146">
        <f>E152</f>
        <v>1200</v>
      </c>
      <c r="H152" s="17" t="s">
        <v>66</v>
      </c>
      <c r="K152" s="4"/>
      <c r="L152" s="4"/>
      <c r="M152" s="29"/>
      <c r="N152" s="4"/>
      <c r="O152" s="4"/>
    </row>
    <row r="153" spans="1:15" x14ac:dyDescent="0.25">
      <c r="A153" s="2"/>
      <c r="B153" s="12" t="s">
        <v>69</v>
      </c>
      <c r="C153" s="2"/>
      <c r="D153" s="2"/>
      <c r="E153" s="67">
        <v>1</v>
      </c>
      <c r="F153" s="73" t="s">
        <v>67</v>
      </c>
      <c r="G153" s="146">
        <f>E153</f>
        <v>1</v>
      </c>
      <c r="H153" s="17" t="s">
        <v>67</v>
      </c>
      <c r="K153" s="4"/>
      <c r="L153" s="4"/>
      <c r="M153" s="29"/>
      <c r="N153" s="4"/>
      <c r="O153" s="4"/>
    </row>
    <row r="154" spans="1:15" x14ac:dyDescent="0.25">
      <c r="A154" s="2"/>
      <c r="B154" s="10" t="s">
        <v>149</v>
      </c>
      <c r="C154" s="2"/>
      <c r="D154" s="2"/>
      <c r="E154" s="67">
        <v>220</v>
      </c>
      <c r="F154" s="67" t="s">
        <v>6</v>
      </c>
      <c r="G154" s="146">
        <f>E154</f>
        <v>220</v>
      </c>
      <c r="H154" s="64" t="s">
        <v>6</v>
      </c>
      <c r="K154" s="4"/>
      <c r="L154" s="4"/>
      <c r="M154" s="4"/>
      <c r="N154" s="4"/>
      <c r="O154" s="4"/>
    </row>
    <row r="155" spans="1:15" x14ac:dyDescent="0.25">
      <c r="A155" s="2"/>
      <c r="B155" s="10"/>
      <c r="C155" s="2"/>
      <c r="D155" s="2"/>
      <c r="E155" s="67"/>
      <c r="F155" s="67"/>
      <c r="G155" s="146"/>
      <c r="H155" s="64"/>
      <c r="K155" s="4"/>
      <c r="L155" s="4"/>
      <c r="M155" s="4"/>
      <c r="N155" s="4"/>
      <c r="O155" s="4"/>
    </row>
    <row r="156" spans="1:15" x14ac:dyDescent="0.25">
      <c r="A156" s="2"/>
      <c r="B156" s="55" t="s">
        <v>76</v>
      </c>
      <c r="C156" s="2"/>
      <c r="D156" s="2"/>
      <c r="E156" s="67"/>
      <c r="F156" s="67"/>
      <c r="G156" s="285" t="s">
        <v>76</v>
      </c>
      <c r="H156" s="17"/>
      <c r="K156" s="4"/>
      <c r="L156" s="4"/>
      <c r="M156" s="4"/>
      <c r="N156" s="4"/>
      <c r="O156" s="4"/>
    </row>
    <row r="157" spans="1:15" x14ac:dyDescent="0.25">
      <c r="A157" s="2"/>
      <c r="B157" s="12" t="s">
        <v>4</v>
      </c>
      <c r="C157" s="2"/>
      <c r="D157" s="2"/>
      <c r="E157" s="67">
        <f t="shared" ref="E157:E165" si="0">E132*E145</f>
        <v>1600</v>
      </c>
      <c r="F157" s="67" t="s">
        <v>39</v>
      </c>
      <c r="G157" s="184">
        <f t="shared" ref="G157:G162" si="1">G132*G145</f>
        <v>1488.372093023256</v>
      </c>
      <c r="H157" s="64" t="s">
        <v>39</v>
      </c>
      <c r="K157" s="4"/>
      <c r="L157" s="4"/>
      <c r="M157" s="4"/>
      <c r="N157" s="4"/>
      <c r="O157" s="4"/>
    </row>
    <row r="158" spans="1:15" x14ac:dyDescent="0.25">
      <c r="A158" s="2"/>
      <c r="B158" s="10" t="s">
        <v>58</v>
      </c>
      <c r="C158" s="2"/>
      <c r="D158" s="2"/>
      <c r="E158" s="67">
        <f t="shared" si="0"/>
        <v>9600</v>
      </c>
      <c r="F158" s="67" t="s">
        <v>39</v>
      </c>
      <c r="G158" s="184">
        <f t="shared" si="1"/>
        <v>8260.4651162790706</v>
      </c>
      <c r="H158" s="64" t="s">
        <v>39</v>
      </c>
      <c r="K158" s="4"/>
      <c r="L158" s="4"/>
      <c r="M158" s="4"/>
      <c r="N158" s="4"/>
      <c r="O158" s="4"/>
    </row>
    <row r="159" spans="1:15" x14ac:dyDescent="0.25">
      <c r="A159" s="2"/>
      <c r="B159" s="10" t="s">
        <v>59</v>
      </c>
      <c r="C159" s="2"/>
      <c r="D159" s="2"/>
      <c r="E159" s="67">
        <f t="shared" si="0"/>
        <v>4800</v>
      </c>
      <c r="F159" s="67" t="s">
        <v>39</v>
      </c>
      <c r="G159" s="184">
        <f t="shared" si="1"/>
        <v>4465.1162790697672</v>
      </c>
      <c r="H159" s="64" t="s">
        <v>39</v>
      </c>
      <c r="K159" s="4"/>
      <c r="L159" s="4"/>
      <c r="M159" s="4"/>
      <c r="N159" s="4"/>
      <c r="O159" s="4"/>
    </row>
    <row r="160" spans="1:15" x14ac:dyDescent="0.25">
      <c r="A160" s="2"/>
      <c r="B160" s="10" t="s">
        <v>61</v>
      </c>
      <c r="C160" s="2"/>
      <c r="D160" s="2"/>
      <c r="E160" s="67">
        <f t="shared" si="0"/>
        <v>1200</v>
      </c>
      <c r="F160" s="67" t="s">
        <v>39</v>
      </c>
      <c r="G160" s="184">
        <f t="shared" si="1"/>
        <v>1200</v>
      </c>
      <c r="H160" s="64" t="s">
        <v>39</v>
      </c>
      <c r="K160" s="4"/>
      <c r="L160" s="4"/>
      <c r="M160" s="4"/>
      <c r="N160" s="4"/>
      <c r="O160" s="4"/>
    </row>
    <row r="161" spans="1:15" x14ac:dyDescent="0.25">
      <c r="A161" s="2"/>
      <c r="B161" s="10" t="s">
        <v>62</v>
      </c>
      <c r="C161" s="2"/>
      <c r="D161" s="2"/>
      <c r="E161" s="67">
        <f t="shared" si="0"/>
        <v>500</v>
      </c>
      <c r="F161" s="67" t="s">
        <v>39</v>
      </c>
      <c r="G161" s="184">
        <f t="shared" si="1"/>
        <v>325.58139534883725</v>
      </c>
      <c r="H161" s="64" t="s">
        <v>39</v>
      </c>
      <c r="K161" s="4"/>
      <c r="L161" s="4"/>
      <c r="M161" s="4"/>
      <c r="N161" s="4"/>
      <c r="O161" s="4"/>
    </row>
    <row r="162" spans="1:15" x14ac:dyDescent="0.25">
      <c r="A162" s="2"/>
      <c r="B162" s="10" t="s">
        <v>63</v>
      </c>
      <c r="C162" s="2"/>
      <c r="D162" s="2"/>
      <c r="E162" s="67">
        <f t="shared" si="0"/>
        <v>2600</v>
      </c>
      <c r="F162" s="67" t="s">
        <v>39</v>
      </c>
      <c r="G162" s="184">
        <f t="shared" si="1"/>
        <v>1934.8837209302326</v>
      </c>
      <c r="H162" s="64" t="s">
        <v>39</v>
      </c>
      <c r="K162" s="4"/>
      <c r="L162" s="4"/>
      <c r="M162" s="4"/>
      <c r="N162" s="4"/>
      <c r="O162" s="4"/>
    </row>
    <row r="163" spans="1:15" x14ac:dyDescent="0.25">
      <c r="A163" s="2"/>
      <c r="B163" s="10" t="s">
        <v>65</v>
      </c>
      <c r="C163" s="2"/>
      <c r="D163" s="2"/>
      <c r="E163" s="67">
        <f t="shared" si="0"/>
        <v>1500</v>
      </c>
      <c r="F163" s="67" t="s">
        <v>39</v>
      </c>
      <c r="G163" s="184">
        <f>E163</f>
        <v>1500</v>
      </c>
      <c r="H163" s="64" t="s">
        <v>39</v>
      </c>
      <c r="K163" s="4"/>
      <c r="L163" s="4"/>
      <c r="M163" s="4"/>
      <c r="N163" s="4"/>
      <c r="O163" s="4"/>
    </row>
    <row r="164" spans="1:15" x14ac:dyDescent="0.25">
      <c r="A164" s="2"/>
      <c r="B164" s="10" t="s">
        <v>64</v>
      </c>
      <c r="C164" s="2"/>
      <c r="D164" s="2"/>
      <c r="E164" s="67">
        <f t="shared" si="0"/>
        <v>6000</v>
      </c>
      <c r="F164" s="67" t="s">
        <v>39</v>
      </c>
      <c r="G164" s="184">
        <f>E164</f>
        <v>6000</v>
      </c>
      <c r="H164" s="64" t="s">
        <v>39</v>
      </c>
      <c r="K164" s="4"/>
      <c r="L164" s="4"/>
      <c r="M164" s="4"/>
      <c r="N164" s="4"/>
      <c r="O164" s="4"/>
    </row>
    <row r="165" spans="1:15" x14ac:dyDescent="0.25">
      <c r="A165" s="2"/>
      <c r="B165" s="12" t="s">
        <v>69</v>
      </c>
      <c r="C165" s="2"/>
      <c r="D165" s="2"/>
      <c r="E165" s="67">
        <f t="shared" si="0"/>
        <v>1200</v>
      </c>
      <c r="F165" s="67" t="s">
        <v>39</v>
      </c>
      <c r="G165" s="184">
        <f>G140*G153</f>
        <v>1200</v>
      </c>
      <c r="H165" s="64" t="s">
        <v>39</v>
      </c>
      <c r="K165" s="4"/>
      <c r="L165" s="4"/>
      <c r="M165" s="4"/>
      <c r="N165" s="4"/>
      <c r="O165" s="4"/>
    </row>
    <row r="166" spans="1:15" x14ac:dyDescent="0.25">
      <c r="A166" s="2"/>
      <c r="B166" s="12" t="s">
        <v>68</v>
      </c>
      <c r="C166" s="2"/>
      <c r="D166" s="2"/>
      <c r="E166" s="67">
        <f>E141/G34</f>
        <v>1645.2074391988556</v>
      </c>
      <c r="F166" s="67" t="s">
        <v>39</v>
      </c>
      <c r="G166" s="184">
        <f>E166</f>
        <v>1645.2074391988556</v>
      </c>
      <c r="H166" s="64" t="s">
        <v>39</v>
      </c>
      <c r="K166" s="4"/>
      <c r="L166" s="4"/>
      <c r="M166" s="4"/>
      <c r="N166" s="4"/>
      <c r="O166" s="4"/>
    </row>
    <row r="167" spans="1:15" x14ac:dyDescent="0.25">
      <c r="A167" s="2"/>
      <c r="B167" s="10" t="s">
        <v>149</v>
      </c>
      <c r="C167" s="2"/>
      <c r="D167" s="2"/>
      <c r="E167" s="67">
        <f>E142*E154</f>
        <v>12100</v>
      </c>
      <c r="F167" s="67" t="s">
        <v>39</v>
      </c>
      <c r="G167" s="184">
        <f>G154*G142</f>
        <v>12100</v>
      </c>
      <c r="H167" s="64" t="s">
        <v>39</v>
      </c>
      <c r="K167" s="4"/>
      <c r="L167" s="4"/>
      <c r="M167" s="4"/>
      <c r="N167" s="4"/>
      <c r="O167" s="4"/>
    </row>
    <row r="168" spans="1:15" x14ac:dyDescent="0.25">
      <c r="A168" s="2"/>
      <c r="B168" s="81" t="s">
        <v>77</v>
      </c>
      <c r="C168" s="22"/>
      <c r="D168" s="22"/>
      <c r="E168" s="205">
        <f>SUM(E157:E167)</f>
        <v>42745.207439198857</v>
      </c>
      <c r="F168" s="205" t="s">
        <v>39</v>
      </c>
      <c r="G168" s="189">
        <f>SUM(G157:G167)</f>
        <v>40119.626043850018</v>
      </c>
      <c r="H168" s="114" t="s">
        <v>39</v>
      </c>
      <c r="K168" s="4"/>
      <c r="L168" s="4"/>
      <c r="M168" s="4"/>
      <c r="N168" s="4"/>
      <c r="O168" s="4"/>
    </row>
    <row r="169" spans="1:15" x14ac:dyDescent="0.25">
      <c r="A169" s="2"/>
      <c r="B169" s="10"/>
      <c r="C169" s="2"/>
      <c r="D169" s="2"/>
      <c r="E169" s="67"/>
      <c r="F169" s="67"/>
      <c r="G169" s="184"/>
      <c r="H169" s="17"/>
      <c r="K169" s="4"/>
      <c r="L169" s="4"/>
      <c r="M169" s="4"/>
      <c r="N169" s="4"/>
      <c r="O169" s="4"/>
    </row>
    <row r="170" spans="1:15" x14ac:dyDescent="0.25">
      <c r="A170" s="2"/>
      <c r="B170" s="78" t="s">
        <v>193</v>
      </c>
      <c r="C170" s="2"/>
      <c r="D170" s="2"/>
      <c r="E170" s="67"/>
      <c r="F170" s="67"/>
      <c r="G170" s="286" t="s">
        <v>193</v>
      </c>
      <c r="H170" s="64"/>
      <c r="K170" s="4"/>
      <c r="L170" s="4"/>
      <c r="M170" s="4"/>
      <c r="N170" s="4"/>
      <c r="O170" s="4"/>
    </row>
    <row r="171" spans="1:15" x14ac:dyDescent="0.25">
      <c r="A171" s="2"/>
      <c r="B171" s="12" t="s">
        <v>376</v>
      </c>
      <c r="C171" s="2"/>
      <c r="D171" s="2"/>
      <c r="E171" s="317">
        <v>0.25</v>
      </c>
      <c r="F171" s="67" t="s">
        <v>144</v>
      </c>
      <c r="G171" s="318">
        <f>E171/(1+I82)</f>
        <v>0.23255813953488372</v>
      </c>
      <c r="H171" s="149" t="s">
        <v>144</v>
      </c>
      <c r="K171" s="4"/>
      <c r="L171" s="4"/>
      <c r="M171" s="4"/>
      <c r="N171" s="4"/>
      <c r="O171" s="4"/>
    </row>
    <row r="172" spans="1:15" x14ac:dyDescent="0.25">
      <c r="A172" s="2"/>
      <c r="B172" s="10" t="s">
        <v>0</v>
      </c>
      <c r="C172" s="2"/>
      <c r="D172" s="2"/>
      <c r="E172" s="67">
        <f>235+235*A85</f>
        <v>235</v>
      </c>
      <c r="F172" s="67" t="s">
        <v>80</v>
      </c>
      <c r="G172" s="184">
        <f>E172/(1+I82)</f>
        <v>218.6046511627907</v>
      </c>
      <c r="H172" s="149" t="s">
        <v>80</v>
      </c>
      <c r="K172" s="4"/>
      <c r="L172" s="4"/>
      <c r="M172" s="4"/>
      <c r="N172" s="4"/>
      <c r="O172" s="4"/>
    </row>
    <row r="173" spans="1:15" x14ac:dyDescent="0.25">
      <c r="A173" s="2"/>
      <c r="B173" s="10" t="s">
        <v>306</v>
      </c>
      <c r="C173" s="2"/>
      <c r="D173" s="2"/>
      <c r="E173" s="67">
        <v>60</v>
      </c>
      <c r="F173" s="67" t="s">
        <v>142</v>
      </c>
      <c r="G173" s="184">
        <f>E173</f>
        <v>60</v>
      </c>
      <c r="H173" s="149" t="s">
        <v>142</v>
      </c>
      <c r="K173" s="4"/>
      <c r="L173" s="4"/>
      <c r="M173" s="4"/>
      <c r="N173" s="4"/>
      <c r="O173" s="4"/>
    </row>
    <row r="174" spans="1:15" x14ac:dyDescent="0.25">
      <c r="A174" s="2"/>
      <c r="B174" s="10" t="s">
        <v>309</v>
      </c>
      <c r="C174" s="2"/>
      <c r="D174" s="2"/>
      <c r="E174" s="67">
        <v>250</v>
      </c>
      <c r="F174" s="67" t="s">
        <v>142</v>
      </c>
      <c r="G174" s="184">
        <f>E174/(1+I82)</f>
        <v>232.55813953488374</v>
      </c>
      <c r="H174" s="149" t="s">
        <v>142</v>
      </c>
      <c r="K174" s="4"/>
      <c r="L174" s="4"/>
      <c r="M174" s="4"/>
      <c r="N174" s="4"/>
      <c r="O174" s="4"/>
    </row>
    <row r="175" spans="1:15" x14ac:dyDescent="0.25">
      <c r="A175" s="2"/>
      <c r="B175" s="10" t="s">
        <v>310</v>
      </c>
      <c r="C175" s="2"/>
      <c r="D175" s="2"/>
      <c r="E175" s="67">
        <v>700</v>
      </c>
      <c r="F175" s="67" t="s">
        <v>142</v>
      </c>
      <c r="G175" s="184">
        <f>E175/(1+I82)</f>
        <v>651.1627906976745</v>
      </c>
      <c r="H175" s="149" t="s">
        <v>142</v>
      </c>
      <c r="K175" s="4"/>
      <c r="L175" s="4"/>
      <c r="M175" s="4"/>
      <c r="N175" s="4"/>
      <c r="O175" s="4"/>
    </row>
    <row r="176" spans="1:15" x14ac:dyDescent="0.25">
      <c r="A176" s="2"/>
      <c r="B176" s="10" t="s">
        <v>311</v>
      </c>
      <c r="C176" s="2"/>
      <c r="D176" s="2"/>
      <c r="E176" s="67">
        <v>20</v>
      </c>
      <c r="F176" s="67" t="s">
        <v>80</v>
      </c>
      <c r="G176" s="184">
        <f>E176/(1+I82)</f>
        <v>18.604651162790699</v>
      </c>
      <c r="H176" s="149" t="s">
        <v>80</v>
      </c>
      <c r="K176" s="4"/>
      <c r="L176" s="4"/>
      <c r="M176" s="4"/>
      <c r="N176" s="4"/>
      <c r="O176" s="4"/>
    </row>
    <row r="177" spans="1:15" x14ac:dyDescent="0.25">
      <c r="A177" s="2"/>
      <c r="B177" s="10" t="s">
        <v>312</v>
      </c>
      <c r="C177" s="2"/>
      <c r="D177" s="2"/>
      <c r="E177" s="67">
        <v>600</v>
      </c>
      <c r="F177" s="67" t="s">
        <v>80</v>
      </c>
      <c r="G177" s="184">
        <f>E177/(1+I82)</f>
        <v>558.1395348837209</v>
      </c>
      <c r="H177" s="149" t="s">
        <v>80</v>
      </c>
      <c r="K177" s="4"/>
      <c r="L177" s="4"/>
      <c r="M177" s="4"/>
      <c r="N177" s="4"/>
      <c r="O177" s="4"/>
    </row>
    <row r="178" spans="1:15" x14ac:dyDescent="0.25">
      <c r="A178" s="2"/>
      <c r="B178" s="10" t="s">
        <v>139</v>
      </c>
      <c r="C178" s="2"/>
      <c r="D178" s="2"/>
      <c r="E178" s="67">
        <f>$G$51</f>
        <v>1150</v>
      </c>
      <c r="F178" s="67" t="s">
        <v>156</v>
      </c>
      <c r="G178" s="184">
        <f t="shared" ref="G178:G179" si="2">E178</f>
        <v>1150</v>
      </c>
      <c r="H178" s="149" t="s">
        <v>156</v>
      </c>
      <c r="K178" s="4"/>
      <c r="L178" s="4"/>
      <c r="M178" s="4"/>
      <c r="N178" s="4"/>
      <c r="O178" s="4"/>
    </row>
    <row r="179" spans="1:15" x14ac:dyDescent="0.25">
      <c r="A179" s="2"/>
      <c r="B179" s="10" t="s">
        <v>1</v>
      </c>
      <c r="C179" s="2"/>
      <c r="D179" s="2"/>
      <c r="E179" s="67">
        <f>$G$50</f>
        <v>55</v>
      </c>
      <c r="F179" s="67" t="s">
        <v>126</v>
      </c>
      <c r="G179" s="184">
        <f t="shared" si="2"/>
        <v>55</v>
      </c>
      <c r="H179" s="149" t="s">
        <v>126</v>
      </c>
      <c r="K179" s="4"/>
      <c r="L179" s="4"/>
      <c r="M179" s="4"/>
      <c r="N179" s="4"/>
      <c r="O179" s="4"/>
    </row>
    <row r="180" spans="1:15" x14ac:dyDescent="0.25">
      <c r="A180" s="2"/>
      <c r="B180" s="10"/>
      <c r="C180" s="2"/>
      <c r="D180" s="2"/>
      <c r="E180" s="67"/>
      <c r="F180" s="73"/>
      <c r="G180" s="184"/>
      <c r="H180" s="105"/>
      <c r="K180" s="4"/>
      <c r="L180" s="4"/>
      <c r="M180" s="4"/>
      <c r="N180" s="4"/>
      <c r="O180" s="4"/>
    </row>
    <row r="181" spans="1:15" x14ac:dyDescent="0.25">
      <c r="A181" s="2"/>
      <c r="B181" s="115" t="s">
        <v>194</v>
      </c>
      <c r="C181" s="2"/>
      <c r="D181" s="2"/>
      <c r="E181" s="73"/>
      <c r="F181" s="67"/>
      <c r="G181" s="287" t="s">
        <v>194</v>
      </c>
      <c r="H181" s="149"/>
      <c r="K181" s="4"/>
      <c r="L181" s="4"/>
      <c r="M181" s="4"/>
      <c r="N181" s="4"/>
      <c r="O181" s="4"/>
    </row>
    <row r="182" spans="1:15" x14ac:dyDescent="0.25">
      <c r="A182" s="2"/>
      <c r="B182" s="12" t="s">
        <v>376</v>
      </c>
      <c r="C182" s="4"/>
      <c r="D182" s="4"/>
      <c r="E182" s="67">
        <v>57150</v>
      </c>
      <c r="F182" s="67" t="s">
        <v>196</v>
      </c>
      <c r="G182" s="184">
        <f t="shared" ref="G182:G189" si="3">E182</f>
        <v>57150</v>
      </c>
      <c r="H182" s="149" t="s">
        <v>196</v>
      </c>
      <c r="K182" s="4"/>
      <c r="L182" s="4"/>
      <c r="M182" s="29"/>
      <c r="N182" s="4"/>
      <c r="O182" s="4"/>
    </row>
    <row r="183" spans="1:15" x14ac:dyDescent="0.25">
      <c r="A183" s="2"/>
      <c r="B183" s="10" t="s">
        <v>0</v>
      </c>
      <c r="C183" s="2"/>
      <c r="D183" s="2"/>
      <c r="E183" s="67">
        <v>34.29</v>
      </c>
      <c r="F183" s="73" t="s">
        <v>79</v>
      </c>
      <c r="G183" s="184">
        <f t="shared" si="3"/>
        <v>34.29</v>
      </c>
      <c r="H183" s="105" t="s">
        <v>79</v>
      </c>
      <c r="K183" s="4"/>
      <c r="L183" s="4"/>
      <c r="M183" s="29"/>
      <c r="N183" s="4"/>
      <c r="O183" s="4"/>
    </row>
    <row r="184" spans="1:15" x14ac:dyDescent="0.25">
      <c r="A184" s="2"/>
      <c r="B184" s="10" t="s">
        <v>306</v>
      </c>
      <c r="C184" s="2"/>
      <c r="D184" s="2"/>
      <c r="E184" s="67">
        <v>45.72</v>
      </c>
      <c r="F184" s="73" t="s">
        <v>308</v>
      </c>
      <c r="G184" s="184">
        <f t="shared" si="3"/>
        <v>45.72</v>
      </c>
      <c r="H184" s="105" t="s">
        <v>308</v>
      </c>
      <c r="K184" s="4"/>
      <c r="L184" s="4"/>
      <c r="M184" s="29"/>
      <c r="N184" s="4"/>
      <c r="O184" s="4"/>
    </row>
    <row r="185" spans="1:15" x14ac:dyDescent="0.25">
      <c r="A185" s="2"/>
      <c r="B185" s="10" t="s">
        <v>309</v>
      </c>
      <c r="C185" s="2"/>
      <c r="D185" s="2"/>
      <c r="E185" s="67">
        <v>11.43</v>
      </c>
      <c r="F185" s="73" t="s">
        <v>308</v>
      </c>
      <c r="G185" s="184">
        <f t="shared" si="3"/>
        <v>11.43</v>
      </c>
      <c r="H185" s="105" t="s">
        <v>308</v>
      </c>
      <c r="K185" s="4"/>
      <c r="L185" s="4"/>
      <c r="M185" s="29"/>
      <c r="N185" s="4"/>
      <c r="O185" s="4"/>
    </row>
    <row r="186" spans="1:15" x14ac:dyDescent="0.25">
      <c r="A186" s="2"/>
      <c r="B186" s="10" t="s">
        <v>310</v>
      </c>
      <c r="C186" s="2"/>
      <c r="D186" s="2"/>
      <c r="E186" s="67">
        <v>5.72</v>
      </c>
      <c r="F186" s="73" t="s">
        <v>308</v>
      </c>
      <c r="G186" s="184">
        <f t="shared" si="3"/>
        <v>5.72</v>
      </c>
      <c r="H186" s="105" t="s">
        <v>308</v>
      </c>
      <c r="K186" s="4"/>
      <c r="L186" s="4"/>
      <c r="M186" s="29"/>
      <c r="N186" s="4"/>
      <c r="O186" s="4"/>
    </row>
    <row r="187" spans="1:15" x14ac:dyDescent="0.25">
      <c r="A187" s="2"/>
      <c r="B187" s="10" t="s">
        <v>311</v>
      </c>
      <c r="C187" s="2"/>
      <c r="D187" s="2"/>
      <c r="E187" s="67">
        <v>4.57</v>
      </c>
      <c r="F187" s="73" t="s">
        <v>305</v>
      </c>
      <c r="G187" s="184">
        <f t="shared" si="3"/>
        <v>4.57</v>
      </c>
      <c r="H187" s="105" t="s">
        <v>305</v>
      </c>
      <c r="K187" s="4"/>
      <c r="L187" s="4"/>
      <c r="M187" s="29"/>
      <c r="N187" s="4"/>
      <c r="O187" s="4"/>
    </row>
    <row r="188" spans="1:15" x14ac:dyDescent="0.25">
      <c r="A188" s="2"/>
      <c r="B188" s="10" t="s">
        <v>312</v>
      </c>
      <c r="C188" s="2"/>
      <c r="D188" s="2"/>
      <c r="E188" s="73">
        <v>1.6</v>
      </c>
      <c r="F188" s="73" t="s">
        <v>308</v>
      </c>
      <c r="G188" s="184">
        <f t="shared" si="3"/>
        <v>1.6</v>
      </c>
      <c r="H188" s="105" t="s">
        <v>308</v>
      </c>
      <c r="K188" s="4"/>
      <c r="L188" s="4"/>
      <c r="M188" s="29"/>
      <c r="N188" s="4"/>
      <c r="O188" s="4"/>
    </row>
    <row r="189" spans="1:15" x14ac:dyDescent="0.25">
      <c r="A189" s="2"/>
      <c r="B189" s="10" t="s">
        <v>1</v>
      </c>
      <c r="C189" s="2"/>
      <c r="D189" s="2"/>
      <c r="E189" s="67">
        <v>388.62</v>
      </c>
      <c r="F189" s="67" t="s">
        <v>6</v>
      </c>
      <c r="G189" s="184">
        <f t="shared" si="3"/>
        <v>388.62</v>
      </c>
      <c r="H189" s="149" t="s">
        <v>6</v>
      </c>
      <c r="K189" s="4"/>
      <c r="L189" s="4"/>
      <c r="M189" s="4"/>
      <c r="N189" s="4"/>
      <c r="O189" s="4"/>
    </row>
    <row r="190" spans="1:15" x14ac:dyDescent="0.25">
      <c r="A190" s="2"/>
      <c r="B190" s="10"/>
      <c r="C190" s="2"/>
      <c r="D190" s="2"/>
      <c r="E190" s="67"/>
      <c r="F190" s="67"/>
      <c r="G190" s="184"/>
      <c r="H190" s="64"/>
      <c r="K190" s="4"/>
      <c r="L190" s="4"/>
      <c r="M190" s="4"/>
      <c r="N190" s="4"/>
      <c r="O190" s="4"/>
    </row>
    <row r="191" spans="1:15" x14ac:dyDescent="0.25">
      <c r="A191" s="2"/>
      <c r="B191" s="55" t="s">
        <v>195</v>
      </c>
      <c r="C191" s="2"/>
      <c r="D191" s="2"/>
      <c r="E191" s="67"/>
      <c r="F191" s="67"/>
      <c r="G191" s="285" t="s">
        <v>195</v>
      </c>
      <c r="H191" s="64"/>
      <c r="K191" s="4"/>
      <c r="L191" s="4"/>
      <c r="M191" s="4"/>
      <c r="N191" s="4"/>
      <c r="O191" s="4"/>
    </row>
    <row r="192" spans="1:15" x14ac:dyDescent="0.25">
      <c r="A192" s="2"/>
      <c r="B192" s="12" t="s">
        <v>376</v>
      </c>
      <c r="C192" s="4"/>
      <c r="D192" s="4"/>
      <c r="E192" s="67">
        <f t="shared" ref="E192:E198" si="4">E171*E182</f>
        <v>14287.5</v>
      </c>
      <c r="F192" s="67" t="s">
        <v>39</v>
      </c>
      <c r="G192" s="184">
        <f t="shared" ref="G192:G198" si="5">G171*G182</f>
        <v>13290.697674418605</v>
      </c>
      <c r="H192" s="64" t="s">
        <v>39</v>
      </c>
      <c r="K192" s="4"/>
      <c r="L192" s="4"/>
      <c r="M192" s="29"/>
      <c r="N192" s="4"/>
      <c r="O192" s="4"/>
    </row>
    <row r="193" spans="1:15" x14ac:dyDescent="0.25">
      <c r="A193" s="2"/>
      <c r="B193" s="10" t="s">
        <v>0</v>
      </c>
      <c r="C193" s="2"/>
      <c r="D193" s="2"/>
      <c r="E193" s="67">
        <f t="shared" si="4"/>
        <v>8058.15</v>
      </c>
      <c r="F193" s="67" t="s">
        <v>39</v>
      </c>
      <c r="G193" s="184">
        <f t="shared" si="5"/>
        <v>7495.9534883720926</v>
      </c>
      <c r="H193" s="64" t="s">
        <v>39</v>
      </c>
      <c r="K193" s="4"/>
      <c r="L193" s="4"/>
      <c r="M193" s="29"/>
      <c r="N193" s="4"/>
      <c r="O193" s="4"/>
    </row>
    <row r="194" spans="1:15" x14ac:dyDescent="0.25">
      <c r="A194" s="2"/>
      <c r="B194" s="10" t="s">
        <v>306</v>
      </c>
      <c r="C194" s="2"/>
      <c r="D194" s="2"/>
      <c r="E194" s="67">
        <f t="shared" si="4"/>
        <v>2743.2</v>
      </c>
      <c r="F194" s="67" t="s">
        <v>39</v>
      </c>
      <c r="G194" s="184">
        <f t="shared" si="5"/>
        <v>2743.2</v>
      </c>
      <c r="H194" s="64" t="s">
        <v>39</v>
      </c>
      <c r="K194" s="4"/>
      <c r="L194" s="4"/>
      <c r="M194" s="29"/>
      <c r="N194" s="4"/>
      <c r="O194" s="4"/>
    </row>
    <row r="195" spans="1:15" x14ac:dyDescent="0.25">
      <c r="A195" s="2"/>
      <c r="B195" s="10" t="s">
        <v>309</v>
      </c>
      <c r="C195" s="2"/>
      <c r="D195" s="2"/>
      <c r="E195" s="67">
        <f t="shared" si="4"/>
        <v>2857.5</v>
      </c>
      <c r="F195" s="67" t="s">
        <v>39</v>
      </c>
      <c r="G195" s="184">
        <f t="shared" si="5"/>
        <v>2658.1395348837209</v>
      </c>
      <c r="H195" s="64" t="s">
        <v>39</v>
      </c>
      <c r="K195" s="4"/>
      <c r="L195" s="4"/>
      <c r="M195" s="29"/>
      <c r="N195" s="4"/>
      <c r="O195" s="4"/>
    </row>
    <row r="196" spans="1:15" x14ac:dyDescent="0.25">
      <c r="A196" s="2"/>
      <c r="B196" s="10" t="s">
        <v>310</v>
      </c>
      <c r="C196" s="2"/>
      <c r="D196" s="2"/>
      <c r="E196" s="67">
        <f t="shared" si="4"/>
        <v>4004</v>
      </c>
      <c r="F196" s="67" t="s">
        <v>39</v>
      </c>
      <c r="G196" s="184">
        <f t="shared" si="5"/>
        <v>3724.651162790698</v>
      </c>
      <c r="H196" s="64" t="s">
        <v>39</v>
      </c>
      <c r="K196" s="4"/>
      <c r="L196" s="4"/>
      <c r="M196" s="29"/>
      <c r="N196" s="4"/>
      <c r="O196" s="4"/>
    </row>
    <row r="197" spans="1:15" x14ac:dyDescent="0.25">
      <c r="A197" s="2"/>
      <c r="B197" s="10" t="s">
        <v>311</v>
      </c>
      <c r="C197" s="2"/>
      <c r="D197" s="2"/>
      <c r="E197" s="67">
        <f t="shared" si="4"/>
        <v>91.4</v>
      </c>
      <c r="F197" s="67" t="s">
        <v>39</v>
      </c>
      <c r="G197" s="184">
        <f t="shared" si="5"/>
        <v>85.023255813953497</v>
      </c>
      <c r="H197" s="64" t="s">
        <v>39</v>
      </c>
      <c r="K197" s="4"/>
      <c r="L197" s="4"/>
      <c r="M197" s="29"/>
      <c r="N197" s="4"/>
      <c r="O197" s="4"/>
    </row>
    <row r="198" spans="1:15" x14ac:dyDescent="0.25">
      <c r="A198" s="2"/>
      <c r="B198" s="10" t="s">
        <v>312</v>
      </c>
      <c r="C198" s="2"/>
      <c r="D198" s="2"/>
      <c r="E198" s="67">
        <f t="shared" si="4"/>
        <v>960</v>
      </c>
      <c r="F198" s="67" t="s">
        <v>39</v>
      </c>
      <c r="G198" s="184">
        <f t="shared" si="5"/>
        <v>893.02325581395348</v>
      </c>
      <c r="H198" s="64" t="s">
        <v>39</v>
      </c>
      <c r="K198" s="4"/>
      <c r="L198" s="4"/>
      <c r="M198" s="29"/>
      <c r="N198" s="4"/>
      <c r="O198" s="4"/>
    </row>
    <row r="199" spans="1:15" x14ac:dyDescent="0.25">
      <c r="A199" s="2"/>
      <c r="B199" s="10" t="s">
        <v>139</v>
      </c>
      <c r="C199" s="2"/>
      <c r="D199" s="2"/>
      <c r="E199" s="67">
        <f>E178/$G$34</f>
        <v>1645.2074391988556</v>
      </c>
      <c r="F199" s="67" t="s">
        <v>39</v>
      </c>
      <c r="G199" s="184">
        <f>E199</f>
        <v>1645.2074391988556</v>
      </c>
      <c r="H199" s="64" t="s">
        <v>39</v>
      </c>
      <c r="K199" s="4"/>
      <c r="L199" s="4"/>
      <c r="M199" s="4"/>
      <c r="N199" s="4"/>
      <c r="O199" s="4"/>
    </row>
    <row r="200" spans="1:15" x14ac:dyDescent="0.25">
      <c r="A200" s="2"/>
      <c r="B200" s="10" t="s">
        <v>1</v>
      </c>
      <c r="C200" s="2"/>
      <c r="D200" s="2"/>
      <c r="E200" s="67">
        <f>E179*E189</f>
        <v>21374.1</v>
      </c>
      <c r="F200" s="67" t="s">
        <v>39</v>
      </c>
      <c r="G200" s="184">
        <f>G189*G179</f>
        <v>21374.1</v>
      </c>
      <c r="H200" s="64" t="s">
        <v>39</v>
      </c>
      <c r="K200" s="4"/>
      <c r="L200" s="4"/>
      <c r="M200" s="4"/>
      <c r="N200" s="4"/>
      <c r="O200" s="4"/>
    </row>
    <row r="201" spans="1:15" x14ac:dyDescent="0.25">
      <c r="A201" s="2"/>
      <c r="B201" s="119" t="s">
        <v>87</v>
      </c>
      <c r="C201" s="22"/>
      <c r="D201" s="22"/>
      <c r="E201" s="205">
        <f>SUM(E192:E200)</f>
        <v>56021.057439198856</v>
      </c>
      <c r="F201" s="205" t="s">
        <v>39</v>
      </c>
      <c r="G201" s="189">
        <f>SUM(G192:G200)</f>
        <v>53909.995811291883</v>
      </c>
      <c r="H201" s="114" t="s">
        <v>39</v>
      </c>
      <c r="K201" s="4"/>
      <c r="L201" s="4"/>
      <c r="M201" s="4"/>
      <c r="N201" s="4"/>
      <c r="O201" s="4"/>
    </row>
    <row r="202" spans="1:15" x14ac:dyDescent="0.25">
      <c r="A202" s="2"/>
      <c r="B202" s="10"/>
      <c r="C202" s="2"/>
      <c r="D202" s="2"/>
      <c r="E202" s="67"/>
      <c r="F202" s="73"/>
      <c r="G202" s="184"/>
      <c r="H202" s="17"/>
      <c r="K202" s="4"/>
      <c r="L202" s="4"/>
      <c r="M202" s="4"/>
      <c r="N202" s="4"/>
      <c r="O202" s="4"/>
    </row>
    <row r="203" spans="1:15" x14ac:dyDescent="0.25">
      <c r="A203" s="2"/>
      <c r="B203" s="78" t="s">
        <v>316</v>
      </c>
      <c r="C203" s="2"/>
      <c r="D203" s="2"/>
      <c r="E203" s="67"/>
      <c r="F203" s="73"/>
      <c r="G203" s="286" t="s">
        <v>316</v>
      </c>
      <c r="H203" s="17"/>
      <c r="K203" s="4"/>
      <c r="L203" s="4"/>
      <c r="M203" s="4"/>
      <c r="N203" s="4"/>
      <c r="O203" s="4"/>
    </row>
    <row r="204" spans="1:15" x14ac:dyDescent="0.25">
      <c r="A204" s="2"/>
      <c r="B204" s="392" t="s">
        <v>157</v>
      </c>
      <c r="C204" s="4"/>
      <c r="D204" s="4"/>
      <c r="E204" s="67">
        <v>2</v>
      </c>
      <c r="F204" s="67" t="s">
        <v>144</v>
      </c>
      <c r="G204" s="146">
        <f t="shared" ref="G204:G210" si="6">E204</f>
        <v>2</v>
      </c>
      <c r="H204" s="149" t="s">
        <v>144</v>
      </c>
      <c r="K204" s="4"/>
      <c r="L204" s="4"/>
      <c r="M204" s="4"/>
      <c r="N204" s="4"/>
      <c r="O204" s="4"/>
    </row>
    <row r="205" spans="1:15" x14ac:dyDescent="0.25">
      <c r="A205" s="2"/>
      <c r="B205" s="392" t="s">
        <v>440</v>
      </c>
      <c r="C205" s="4"/>
      <c r="D205" s="4"/>
      <c r="E205" s="67">
        <v>42.5</v>
      </c>
      <c r="F205" s="67" t="s">
        <v>80</v>
      </c>
      <c r="G205" s="146">
        <f>E205</f>
        <v>42.5</v>
      </c>
      <c r="H205" s="149" t="s">
        <v>80</v>
      </c>
      <c r="K205" s="4"/>
      <c r="L205" s="4"/>
      <c r="M205" s="4"/>
      <c r="N205" s="4"/>
      <c r="O205" s="4"/>
    </row>
    <row r="206" spans="1:15" x14ac:dyDescent="0.25">
      <c r="A206" s="2"/>
      <c r="B206" s="12" t="s">
        <v>435</v>
      </c>
      <c r="C206" s="4"/>
      <c r="D206" s="4"/>
      <c r="E206" s="67">
        <v>127</v>
      </c>
      <c r="F206" s="67" t="s">
        <v>42</v>
      </c>
      <c r="G206" s="146">
        <f>E206</f>
        <v>127</v>
      </c>
      <c r="H206" s="149" t="s">
        <v>42</v>
      </c>
      <c r="K206" s="4"/>
      <c r="L206" s="4"/>
      <c r="M206" s="4"/>
      <c r="N206" s="4"/>
      <c r="O206" s="4"/>
    </row>
    <row r="207" spans="1:15" x14ac:dyDescent="0.25">
      <c r="A207" s="2"/>
      <c r="B207" s="12" t="s">
        <v>436</v>
      </c>
      <c r="C207" s="4"/>
      <c r="D207" s="4"/>
      <c r="E207" s="67">
        <v>60</v>
      </c>
      <c r="F207" s="67" t="s">
        <v>439</v>
      </c>
      <c r="G207" s="146">
        <f>E207/(1+I82)</f>
        <v>55.813953488372093</v>
      </c>
      <c r="H207" s="149" t="s">
        <v>439</v>
      </c>
      <c r="K207" s="4"/>
      <c r="L207" s="4"/>
      <c r="M207" s="4"/>
      <c r="N207" s="4"/>
      <c r="O207" s="4"/>
    </row>
    <row r="208" spans="1:15" x14ac:dyDescent="0.25">
      <c r="A208" s="2"/>
      <c r="B208" s="12" t="s">
        <v>437</v>
      </c>
      <c r="C208" s="4"/>
      <c r="D208" s="4"/>
      <c r="E208" s="67">
        <v>48</v>
      </c>
      <c r="F208" s="67" t="s">
        <v>438</v>
      </c>
      <c r="G208" s="146">
        <f>E208/(1+I83)</f>
        <v>48</v>
      </c>
      <c r="H208" s="149" t="s">
        <v>438</v>
      </c>
      <c r="K208" s="4"/>
      <c r="L208" s="4"/>
      <c r="M208" s="4"/>
      <c r="N208" s="4"/>
      <c r="O208" s="4"/>
    </row>
    <row r="209" spans="1:15" x14ac:dyDescent="0.25">
      <c r="A209" s="2"/>
      <c r="B209" s="12" t="s">
        <v>139</v>
      </c>
      <c r="C209" s="4"/>
      <c r="D209" s="4"/>
      <c r="E209" s="67">
        <f>$G$51</f>
        <v>1150</v>
      </c>
      <c r="F209" s="67" t="s">
        <v>156</v>
      </c>
      <c r="G209" s="146">
        <f t="shared" si="6"/>
        <v>1150</v>
      </c>
      <c r="H209" s="149" t="s">
        <v>156</v>
      </c>
      <c r="K209" s="4"/>
      <c r="L209" s="4"/>
      <c r="M209" s="4"/>
      <c r="N209" s="4"/>
      <c r="O209" s="4"/>
    </row>
    <row r="210" spans="1:15" x14ac:dyDescent="0.25">
      <c r="A210" s="2"/>
      <c r="B210" s="12" t="s">
        <v>320</v>
      </c>
      <c r="C210" s="4"/>
      <c r="D210" s="4"/>
      <c r="E210" s="67">
        <f>$G$50</f>
        <v>55</v>
      </c>
      <c r="F210" s="67" t="s">
        <v>442</v>
      </c>
      <c r="G210" s="146">
        <f t="shared" si="6"/>
        <v>55</v>
      </c>
      <c r="H210" s="149" t="s">
        <v>442</v>
      </c>
      <c r="K210" s="4"/>
      <c r="L210" s="4"/>
      <c r="M210" s="4"/>
      <c r="N210" s="4"/>
      <c r="O210" s="4"/>
    </row>
    <row r="211" spans="1:15" x14ac:dyDescent="0.25">
      <c r="A211" s="2"/>
      <c r="B211" s="391"/>
      <c r="C211" s="4"/>
      <c r="D211" s="4"/>
      <c r="E211" s="67"/>
      <c r="F211" s="67"/>
      <c r="G211" s="146"/>
      <c r="H211" s="64"/>
      <c r="K211" s="4"/>
      <c r="L211" s="4"/>
      <c r="M211" s="4"/>
      <c r="N211" s="4"/>
      <c r="O211" s="4"/>
    </row>
    <row r="212" spans="1:15" x14ac:dyDescent="0.25">
      <c r="A212" s="2"/>
      <c r="B212" s="109" t="s">
        <v>141</v>
      </c>
      <c r="C212" s="4"/>
      <c r="D212" s="4"/>
      <c r="E212" s="67"/>
      <c r="F212" s="67"/>
      <c r="G212" s="60" t="s">
        <v>141</v>
      </c>
      <c r="H212" s="64"/>
      <c r="K212" s="4"/>
      <c r="L212" s="4"/>
      <c r="M212" s="4"/>
      <c r="N212" s="4"/>
      <c r="O212" s="4"/>
    </row>
    <row r="213" spans="1:15" x14ac:dyDescent="0.25">
      <c r="A213" s="2"/>
      <c r="B213" s="392" t="s">
        <v>157</v>
      </c>
      <c r="C213" s="4"/>
      <c r="D213" s="4"/>
      <c r="E213" s="67">
        <v>300</v>
      </c>
      <c r="F213" s="67" t="s">
        <v>196</v>
      </c>
      <c r="G213" s="146">
        <f t="shared" ref="G213:G217" si="7">E213</f>
        <v>300</v>
      </c>
      <c r="H213" s="149" t="s">
        <v>196</v>
      </c>
      <c r="K213" s="4"/>
      <c r="L213" s="4"/>
      <c r="M213" s="4"/>
      <c r="N213" s="4"/>
      <c r="O213" s="4"/>
    </row>
    <row r="214" spans="1:15" x14ac:dyDescent="0.25">
      <c r="A214" s="2"/>
      <c r="B214" s="392" t="s">
        <v>440</v>
      </c>
      <c r="C214" s="4"/>
      <c r="D214" s="4"/>
      <c r="E214" s="67">
        <v>45.7</v>
      </c>
      <c r="F214" s="67" t="s">
        <v>79</v>
      </c>
      <c r="G214" s="146">
        <f t="shared" si="7"/>
        <v>45.7</v>
      </c>
      <c r="H214" s="149" t="s">
        <v>79</v>
      </c>
      <c r="K214" s="4"/>
      <c r="L214" s="4"/>
      <c r="M214" s="4"/>
      <c r="N214" s="4"/>
      <c r="O214" s="4"/>
    </row>
    <row r="215" spans="1:15" x14ac:dyDescent="0.25">
      <c r="A215" s="2"/>
      <c r="B215" s="12" t="s">
        <v>435</v>
      </c>
      <c r="C215" s="4"/>
      <c r="D215" s="4"/>
      <c r="E215" s="67">
        <v>22.85</v>
      </c>
      <c r="F215" s="67" t="s">
        <v>308</v>
      </c>
      <c r="G215" s="146">
        <f t="shared" si="7"/>
        <v>22.85</v>
      </c>
      <c r="H215" s="149" t="s">
        <v>308</v>
      </c>
      <c r="K215" s="4"/>
      <c r="L215" s="4"/>
      <c r="M215" s="4"/>
      <c r="N215" s="4"/>
      <c r="O215" s="4"/>
    </row>
    <row r="216" spans="1:15" x14ac:dyDescent="0.25">
      <c r="A216" s="2"/>
      <c r="B216" s="12" t="s">
        <v>436</v>
      </c>
      <c r="C216" s="4"/>
      <c r="D216" s="4"/>
      <c r="E216" s="67">
        <v>22.85</v>
      </c>
      <c r="F216" s="67" t="s">
        <v>441</v>
      </c>
      <c r="G216" s="146">
        <f t="shared" si="7"/>
        <v>22.85</v>
      </c>
      <c r="H216" s="149" t="s">
        <v>441</v>
      </c>
      <c r="K216" s="4"/>
      <c r="L216" s="4"/>
      <c r="M216" s="4"/>
      <c r="N216" s="4"/>
      <c r="O216" s="4"/>
    </row>
    <row r="217" spans="1:15" x14ac:dyDescent="0.25">
      <c r="A217" s="2"/>
      <c r="B217" s="12" t="s">
        <v>437</v>
      </c>
      <c r="C217" s="4"/>
      <c r="D217" s="4"/>
      <c r="E217" s="67">
        <v>22.85</v>
      </c>
      <c r="F217" s="67" t="s">
        <v>79</v>
      </c>
      <c r="G217" s="146">
        <f t="shared" si="7"/>
        <v>22.85</v>
      </c>
      <c r="H217" s="149" t="s">
        <v>79</v>
      </c>
      <c r="K217" s="4"/>
      <c r="L217" s="4"/>
      <c r="M217" s="4"/>
      <c r="N217" s="4"/>
      <c r="O217" s="4"/>
    </row>
    <row r="218" spans="1:15" x14ac:dyDescent="0.25">
      <c r="A218" s="2"/>
      <c r="B218" s="12" t="s">
        <v>150</v>
      </c>
      <c r="C218" s="4"/>
      <c r="D218" s="4"/>
      <c r="E218" s="67">
        <v>98</v>
      </c>
      <c r="F218" s="67" t="s">
        <v>443</v>
      </c>
      <c r="G218" s="146">
        <v>137</v>
      </c>
      <c r="H218" s="149" t="s">
        <v>443</v>
      </c>
      <c r="K218" s="4"/>
      <c r="L218" s="4"/>
      <c r="M218" s="4"/>
      <c r="N218" s="4"/>
      <c r="O218" s="4"/>
    </row>
    <row r="219" spans="1:15" x14ac:dyDescent="0.25">
      <c r="A219" s="2"/>
      <c r="B219" s="12"/>
      <c r="C219" s="4"/>
      <c r="D219" s="4"/>
      <c r="E219" s="67"/>
      <c r="F219" s="67"/>
      <c r="G219" s="146"/>
      <c r="H219" s="64"/>
      <c r="K219" s="4"/>
      <c r="L219" s="4"/>
      <c r="M219" s="4"/>
      <c r="N219" s="4"/>
      <c r="O219" s="4"/>
    </row>
    <row r="220" spans="1:15" x14ac:dyDescent="0.25">
      <c r="A220" s="2"/>
      <c r="B220" s="109" t="s">
        <v>140</v>
      </c>
      <c r="C220" s="4"/>
      <c r="D220" s="4"/>
      <c r="E220" s="67"/>
      <c r="F220" s="67"/>
      <c r="G220" s="60" t="s">
        <v>140</v>
      </c>
      <c r="H220" s="64"/>
      <c r="K220" s="4"/>
      <c r="L220" s="4"/>
      <c r="M220" s="4"/>
      <c r="N220" s="4"/>
      <c r="O220" s="4"/>
    </row>
    <row r="221" spans="1:15" x14ac:dyDescent="0.25">
      <c r="A221" s="2"/>
      <c r="B221" s="392" t="s">
        <v>157</v>
      </c>
      <c r="C221" s="4"/>
      <c r="D221" s="4"/>
      <c r="E221" s="67">
        <f>E213*E204</f>
        <v>600</v>
      </c>
      <c r="F221" s="67" t="s">
        <v>39</v>
      </c>
      <c r="G221" s="146">
        <f>G213*G204</f>
        <v>600</v>
      </c>
      <c r="H221" s="64" t="s">
        <v>39</v>
      </c>
      <c r="K221" s="4"/>
      <c r="L221" s="4"/>
      <c r="M221" s="4"/>
      <c r="N221" s="4"/>
      <c r="O221" s="4"/>
    </row>
    <row r="222" spans="1:15" x14ac:dyDescent="0.25">
      <c r="A222" s="2"/>
      <c r="B222" s="392" t="s">
        <v>440</v>
      </c>
      <c r="C222" s="4"/>
      <c r="D222" s="4"/>
      <c r="E222" s="67">
        <f>E214*E205</f>
        <v>1942.2500000000002</v>
      </c>
      <c r="F222" s="67" t="s">
        <v>39</v>
      </c>
      <c r="G222" s="146">
        <f>G214*G205</f>
        <v>1942.2500000000002</v>
      </c>
      <c r="H222" s="64" t="s">
        <v>39</v>
      </c>
      <c r="K222" s="4"/>
      <c r="L222" s="4"/>
      <c r="M222" s="4"/>
      <c r="N222" s="4"/>
      <c r="O222" s="4"/>
    </row>
    <row r="223" spans="1:15" x14ac:dyDescent="0.25">
      <c r="A223" s="2"/>
      <c r="B223" s="12" t="s">
        <v>435</v>
      </c>
      <c r="C223" s="4"/>
      <c r="D223" s="4"/>
      <c r="E223" s="67">
        <f>E215*E206</f>
        <v>2901.9500000000003</v>
      </c>
      <c r="F223" s="67" t="s">
        <v>39</v>
      </c>
      <c r="G223" s="146">
        <f>G215*G206</f>
        <v>2901.9500000000003</v>
      </c>
      <c r="H223" s="64" t="s">
        <v>39</v>
      </c>
      <c r="K223" s="4"/>
      <c r="L223" s="4"/>
      <c r="M223" s="4"/>
      <c r="N223" s="4"/>
      <c r="O223" s="4"/>
    </row>
    <row r="224" spans="1:15" x14ac:dyDescent="0.25">
      <c r="A224" s="2"/>
      <c r="B224" s="12" t="s">
        <v>436</v>
      </c>
      <c r="C224" s="4"/>
      <c r="D224" s="4"/>
      <c r="E224" s="67">
        <f>E216*E207</f>
        <v>1371</v>
      </c>
      <c r="F224" s="67" t="s">
        <v>39</v>
      </c>
      <c r="G224" s="146">
        <f>G216*G207</f>
        <v>1275.3488372093025</v>
      </c>
      <c r="H224" s="64" t="s">
        <v>39</v>
      </c>
      <c r="K224" s="4"/>
      <c r="L224" s="4"/>
      <c r="M224" s="4"/>
      <c r="N224" s="4"/>
      <c r="O224" s="4"/>
    </row>
    <row r="225" spans="1:16" x14ac:dyDescent="0.25">
      <c r="A225" s="2"/>
      <c r="B225" s="12" t="s">
        <v>437</v>
      </c>
      <c r="C225" s="4"/>
      <c r="D225" s="4"/>
      <c r="E225" s="67">
        <f>E217*E208</f>
        <v>1096.8000000000002</v>
      </c>
      <c r="F225" s="67" t="s">
        <v>39</v>
      </c>
      <c r="G225" s="146">
        <f t="shared" ref="G225" si="8">G217*G208</f>
        <v>1096.8000000000002</v>
      </c>
      <c r="H225" s="64" t="s">
        <v>39</v>
      </c>
      <c r="K225" s="4"/>
      <c r="L225" s="4"/>
      <c r="M225" s="4"/>
      <c r="N225" s="4"/>
      <c r="O225" s="4"/>
    </row>
    <row r="226" spans="1:16" x14ac:dyDescent="0.25">
      <c r="A226" s="2"/>
      <c r="B226" s="12" t="s">
        <v>139</v>
      </c>
      <c r="C226" s="4"/>
      <c r="D226" s="4"/>
      <c r="E226" s="67">
        <f>E209</f>
        <v>1150</v>
      </c>
      <c r="F226" s="67" t="s">
        <v>39</v>
      </c>
      <c r="G226" s="146">
        <f>G209</f>
        <v>1150</v>
      </c>
      <c r="H226" s="64" t="s">
        <v>39</v>
      </c>
      <c r="K226" s="4"/>
      <c r="L226" s="4"/>
      <c r="M226" s="4"/>
      <c r="N226" s="4"/>
      <c r="O226" s="4"/>
    </row>
    <row r="227" spans="1:16" x14ac:dyDescent="0.25">
      <c r="A227" s="2"/>
      <c r="B227" s="12" t="s">
        <v>320</v>
      </c>
      <c r="C227" s="4"/>
      <c r="D227" s="4"/>
      <c r="E227" s="67">
        <f>E218*E210</f>
        <v>5390</v>
      </c>
      <c r="F227" s="67" t="s">
        <v>39</v>
      </c>
      <c r="G227" s="146">
        <f>G218*G210</f>
        <v>7535</v>
      </c>
      <c r="H227" s="64" t="s">
        <v>39</v>
      </c>
      <c r="K227" s="4"/>
      <c r="L227" s="4"/>
      <c r="M227" s="4"/>
      <c r="N227" s="4"/>
      <c r="O227" s="4"/>
    </row>
    <row r="228" spans="1:16" ht="15.75" thickBot="1" x14ac:dyDescent="0.3">
      <c r="A228" s="2"/>
      <c r="B228" s="13" t="s">
        <v>77</v>
      </c>
      <c r="C228" s="79"/>
      <c r="D228" s="79"/>
      <c r="E228" s="207">
        <f>SUM(E221:E227)</f>
        <v>14452</v>
      </c>
      <c r="F228" s="207" t="s">
        <v>39</v>
      </c>
      <c r="G228" s="203">
        <f>SUM(G221:G227)</f>
        <v>16501.348837209305</v>
      </c>
      <c r="H228" s="113" t="s">
        <v>39</v>
      </c>
      <c r="K228" s="4"/>
      <c r="L228" s="4"/>
      <c r="M228" s="4"/>
      <c r="N228" s="4"/>
      <c r="O228" s="4"/>
    </row>
    <row r="229" spans="1:16" ht="15.75" thickBot="1" x14ac:dyDescent="0.3">
      <c r="A229" s="2"/>
      <c r="G229" s="27"/>
      <c r="J229" s="2"/>
      <c r="L229" s="4"/>
      <c r="M229" s="4"/>
      <c r="N229" s="4"/>
      <c r="O229" s="4"/>
      <c r="P229" s="4"/>
    </row>
    <row r="230" spans="1:16" x14ac:dyDescent="0.25">
      <c r="A230" s="2"/>
      <c r="B230" s="39" t="s">
        <v>335</v>
      </c>
      <c r="C230" s="40"/>
      <c r="D230" s="40"/>
      <c r="E230" s="40"/>
      <c r="F230" s="40"/>
      <c r="G230" s="121"/>
      <c r="H230" s="42"/>
      <c r="L230" s="4"/>
      <c r="M230" s="4"/>
      <c r="N230" s="4"/>
      <c r="O230" s="4"/>
      <c r="P230" s="4"/>
    </row>
    <row r="231" spans="1:16" x14ac:dyDescent="0.25">
      <c r="A231" s="2"/>
      <c r="B231" s="12" t="s">
        <v>31</v>
      </c>
      <c r="C231" s="4"/>
      <c r="D231" s="4"/>
      <c r="E231" s="4"/>
      <c r="G231" s="234">
        <v>0.12</v>
      </c>
      <c r="H231" s="247"/>
      <c r="L231" s="4"/>
      <c r="M231" s="4"/>
      <c r="N231" s="4"/>
      <c r="O231" s="4"/>
      <c r="P231" s="4"/>
    </row>
    <row r="232" spans="1:16" x14ac:dyDescent="0.25">
      <c r="A232" s="2"/>
      <c r="B232" s="12" t="s">
        <v>279</v>
      </c>
      <c r="C232" s="4"/>
      <c r="D232" s="4"/>
      <c r="E232" s="4"/>
      <c r="F232" s="4"/>
      <c r="G232" s="273">
        <v>0.04</v>
      </c>
      <c r="H232" s="247"/>
      <c r="L232" s="50"/>
      <c r="M232" s="4"/>
      <c r="N232" s="4"/>
      <c r="O232" s="4"/>
      <c r="P232" s="4"/>
    </row>
    <row r="233" spans="1:16" x14ac:dyDescent="0.25">
      <c r="A233" s="2"/>
      <c r="B233" s="12" t="s">
        <v>280</v>
      </c>
      <c r="C233" s="2"/>
      <c r="D233" s="2"/>
      <c r="E233" s="2"/>
      <c r="F233" s="2"/>
      <c r="G233" s="273">
        <v>0.02</v>
      </c>
      <c r="H233" s="235"/>
      <c r="L233" s="50"/>
      <c r="M233" s="4"/>
      <c r="N233" s="4"/>
      <c r="O233" s="4"/>
      <c r="P233" s="4"/>
    </row>
    <row r="234" spans="1:16" x14ac:dyDescent="0.25">
      <c r="A234" s="2"/>
      <c r="B234" s="10" t="s">
        <v>7</v>
      </c>
      <c r="C234" s="2"/>
      <c r="D234" s="2"/>
      <c r="E234" s="2"/>
      <c r="F234" s="2"/>
      <c r="G234" s="238">
        <v>7.81</v>
      </c>
      <c r="H234" s="247" t="s">
        <v>46</v>
      </c>
      <c r="L234" s="4"/>
      <c r="M234" s="4"/>
      <c r="N234" s="4"/>
      <c r="O234" s="4"/>
      <c r="P234" s="4"/>
    </row>
    <row r="235" spans="1:16" x14ac:dyDescent="0.25">
      <c r="A235" s="2"/>
      <c r="B235" s="12" t="s">
        <v>370</v>
      </c>
      <c r="C235" s="2"/>
      <c r="D235" s="2"/>
      <c r="E235" s="2"/>
      <c r="F235" s="2"/>
      <c r="G235" s="319">
        <v>8.1900000000000001E-2</v>
      </c>
      <c r="H235" s="247"/>
      <c r="L235" s="4"/>
      <c r="M235" s="4"/>
      <c r="N235" s="4"/>
      <c r="O235" s="4"/>
      <c r="P235" s="4"/>
    </row>
    <row r="236" spans="1:16" x14ac:dyDescent="0.25">
      <c r="A236" s="2"/>
      <c r="B236" s="12" t="s">
        <v>379</v>
      </c>
      <c r="C236" s="2"/>
      <c r="D236" s="2"/>
      <c r="E236" s="2"/>
      <c r="F236" s="2"/>
      <c r="G236" s="335">
        <f>1+G235</f>
        <v>1.0819000000000001</v>
      </c>
      <c r="H236" s="247"/>
      <c r="L236" s="4"/>
      <c r="M236" s="4"/>
      <c r="N236" s="4"/>
      <c r="O236" s="4"/>
      <c r="P236" s="4"/>
    </row>
    <row r="237" spans="1:16" ht="15.75" thickBot="1" x14ac:dyDescent="0.3">
      <c r="A237" s="2"/>
      <c r="B237" s="13" t="s">
        <v>377</v>
      </c>
      <c r="C237" s="14"/>
      <c r="D237" s="14"/>
      <c r="E237" s="14"/>
      <c r="F237" s="14"/>
      <c r="G237" s="320">
        <v>0.75</v>
      </c>
      <c r="H237" s="259"/>
      <c r="L237" s="4"/>
      <c r="M237" s="4"/>
      <c r="N237" s="4"/>
      <c r="O237" s="4"/>
      <c r="P237" s="4"/>
    </row>
    <row r="238" spans="1:16" s="2" customFormat="1" ht="15.75" thickBot="1" x14ac:dyDescent="0.3">
      <c r="B238" s="4"/>
      <c r="G238" s="20"/>
    </row>
    <row r="239" spans="1:16" ht="15.75" thickBot="1" x14ac:dyDescent="0.3">
      <c r="A239" s="2"/>
      <c r="B239" s="154" t="s">
        <v>361</v>
      </c>
      <c r="C239" s="155"/>
      <c r="D239" s="156"/>
      <c r="E239" s="156"/>
      <c r="F239" s="156"/>
      <c r="G239" s="156"/>
      <c r="H239" s="157"/>
      <c r="J239" s="2"/>
      <c r="L239" s="4"/>
      <c r="M239" s="4"/>
      <c r="N239" s="4"/>
      <c r="O239" s="4"/>
      <c r="P239" s="4"/>
    </row>
    <row r="240" spans="1:16" x14ac:dyDescent="0.25">
      <c r="A240" s="2"/>
      <c r="B240" s="55"/>
      <c r="C240" s="5"/>
      <c r="D240" s="2"/>
      <c r="E240" s="2"/>
      <c r="F240" s="2"/>
      <c r="G240" s="2"/>
      <c r="H240" s="17"/>
      <c r="J240" s="2"/>
      <c r="L240" s="4"/>
      <c r="M240" s="4"/>
      <c r="N240" s="4"/>
      <c r="O240" s="4"/>
      <c r="P240" s="4"/>
    </row>
    <row r="241" spans="1:16" x14ac:dyDescent="0.25">
      <c r="A241" s="2"/>
      <c r="B241" s="10" t="s">
        <v>96</v>
      </c>
      <c r="C241" s="2"/>
      <c r="D241" s="2"/>
      <c r="E241" s="2"/>
      <c r="F241" s="2"/>
      <c r="G241" s="234">
        <f>(G91-E91)/E91</f>
        <v>0</v>
      </c>
      <c r="H241" s="247"/>
      <c r="I241" s="2"/>
      <c r="K241" s="2"/>
      <c r="L241" s="4"/>
      <c r="M241" s="4"/>
      <c r="N241" s="4"/>
      <c r="O241" s="4"/>
      <c r="P241" s="4"/>
    </row>
    <row r="242" spans="1:16" x14ac:dyDescent="0.25">
      <c r="A242" s="2"/>
      <c r="B242" s="10" t="s">
        <v>98</v>
      </c>
      <c r="C242" s="2"/>
      <c r="D242" s="2"/>
      <c r="E242" s="2"/>
      <c r="F242" s="2"/>
      <c r="G242" s="234">
        <f>(G114-E114)/E114</f>
        <v>0</v>
      </c>
      <c r="H242" s="247"/>
      <c r="I242" s="2"/>
      <c r="K242" s="2"/>
      <c r="L242" s="4"/>
      <c r="M242" s="4"/>
      <c r="N242" s="4"/>
      <c r="O242" s="4"/>
      <c r="P242" s="4"/>
    </row>
    <row r="243" spans="1:16" x14ac:dyDescent="0.25">
      <c r="A243" s="2"/>
      <c r="B243" s="10" t="s">
        <v>97</v>
      </c>
      <c r="C243" s="2"/>
      <c r="D243" s="2"/>
      <c r="E243" s="2"/>
      <c r="F243" s="2"/>
      <c r="G243" s="256">
        <f>(G145-E145)/E145</f>
        <v>0</v>
      </c>
      <c r="H243" s="247"/>
      <c r="I243" s="2"/>
      <c r="K243" s="2"/>
      <c r="L243" s="4"/>
      <c r="M243" s="4"/>
      <c r="N243" s="4"/>
      <c r="O243" s="4"/>
      <c r="P243" s="4"/>
    </row>
    <row r="244" spans="1:16" x14ac:dyDescent="0.25">
      <c r="A244" s="2"/>
      <c r="B244" s="10" t="s">
        <v>197</v>
      </c>
      <c r="C244" s="2"/>
      <c r="D244" s="2"/>
      <c r="E244" s="2"/>
      <c r="F244" s="2"/>
      <c r="G244" s="256">
        <f>G243</f>
        <v>0</v>
      </c>
      <c r="H244" s="247"/>
      <c r="I244" s="2"/>
      <c r="K244" s="2"/>
      <c r="L244" s="4"/>
      <c r="M244" s="4"/>
      <c r="N244" s="4"/>
      <c r="O244" s="4"/>
      <c r="P244" s="4"/>
    </row>
    <row r="245" spans="1:16" x14ac:dyDescent="0.25">
      <c r="A245" s="2"/>
      <c r="B245" s="10"/>
      <c r="C245" s="2"/>
      <c r="D245" s="2"/>
      <c r="E245" s="2"/>
      <c r="F245" s="2"/>
      <c r="G245" s="257"/>
      <c r="H245" s="247"/>
      <c r="I245" s="2"/>
      <c r="J245" s="19"/>
      <c r="K245" s="2"/>
      <c r="L245" s="4"/>
      <c r="M245" s="4"/>
      <c r="N245" s="4"/>
      <c r="O245" s="4"/>
      <c r="P245" s="4"/>
    </row>
    <row r="246" spans="1:16" x14ac:dyDescent="0.25">
      <c r="A246" s="2"/>
      <c r="B246" s="10" t="s">
        <v>354</v>
      </c>
      <c r="C246" s="2"/>
      <c r="D246" s="2"/>
      <c r="E246" s="2"/>
      <c r="F246" s="2"/>
      <c r="G246" s="234">
        <f>(G92-E92)/E92</f>
        <v>1</v>
      </c>
      <c r="H246" s="247"/>
      <c r="I246" s="2"/>
      <c r="J246" s="19"/>
      <c r="K246" s="2"/>
      <c r="L246" s="4"/>
      <c r="M246" s="4"/>
      <c r="N246" s="4"/>
      <c r="O246" s="4"/>
      <c r="P246" s="4"/>
    </row>
    <row r="247" spans="1:16" x14ac:dyDescent="0.25">
      <c r="A247" s="2"/>
      <c r="B247" s="10" t="s">
        <v>355</v>
      </c>
      <c r="C247" s="2"/>
      <c r="D247" s="2"/>
      <c r="E247" s="2"/>
      <c r="F247" s="2"/>
      <c r="G247" s="234">
        <f>(G115-E115)/E115</f>
        <v>1</v>
      </c>
      <c r="H247" s="247"/>
      <c r="I247" s="2"/>
      <c r="K247" s="2"/>
      <c r="L247" s="4"/>
      <c r="M247" s="4"/>
      <c r="N247" s="4"/>
      <c r="O247" s="4"/>
      <c r="P247" s="4"/>
    </row>
    <row r="248" spans="1:16" x14ac:dyDescent="0.25">
      <c r="A248" s="2"/>
      <c r="B248" s="10" t="s">
        <v>99</v>
      </c>
      <c r="C248" s="2"/>
      <c r="D248" s="2"/>
      <c r="E248" s="2"/>
      <c r="F248" s="2"/>
      <c r="G248" s="234">
        <f>(G146-E146)/E146</f>
        <v>-7.4999999999999997E-2</v>
      </c>
      <c r="H248" s="247"/>
      <c r="I248" s="2"/>
      <c r="J248" s="19"/>
      <c r="K248" s="2"/>
      <c r="L248" s="4"/>
      <c r="M248" s="4"/>
      <c r="N248" s="4"/>
      <c r="O248" s="4"/>
      <c r="P248" s="4"/>
    </row>
    <row r="249" spans="1:16" x14ac:dyDescent="0.25">
      <c r="A249" s="2"/>
      <c r="B249" s="10" t="s">
        <v>198</v>
      </c>
      <c r="C249" s="2"/>
      <c r="D249" s="2"/>
      <c r="E249" s="2"/>
      <c r="F249" s="2"/>
      <c r="G249" s="234">
        <f>G248</f>
        <v>-7.4999999999999997E-2</v>
      </c>
      <c r="H249" s="247"/>
      <c r="I249" s="2"/>
      <c r="K249" s="2"/>
      <c r="L249" s="4"/>
      <c r="M249" s="4"/>
      <c r="N249" s="4"/>
      <c r="O249" s="4"/>
      <c r="P249" s="4"/>
    </row>
    <row r="250" spans="1:16" x14ac:dyDescent="0.25">
      <c r="A250" s="2"/>
      <c r="B250" s="10"/>
      <c r="C250" s="2"/>
      <c r="D250" s="2"/>
      <c r="E250" s="2"/>
      <c r="F250" s="2"/>
      <c r="G250" s="234"/>
      <c r="H250" s="247"/>
      <c r="I250" s="2"/>
      <c r="K250" s="2"/>
      <c r="L250" s="4"/>
      <c r="M250" s="4"/>
      <c r="N250" s="4"/>
      <c r="O250" s="4"/>
      <c r="P250" s="4"/>
    </row>
    <row r="251" spans="1:16" x14ac:dyDescent="0.25">
      <c r="A251" s="2"/>
      <c r="B251" s="10" t="s">
        <v>100</v>
      </c>
      <c r="C251" s="2"/>
      <c r="D251" s="2"/>
      <c r="E251" s="2"/>
      <c r="F251" s="2"/>
      <c r="G251" s="234">
        <f>(G149-E149)/E149</f>
        <v>-0.3</v>
      </c>
      <c r="H251" s="247"/>
      <c r="I251" s="2"/>
      <c r="J251" s="19"/>
      <c r="K251" s="2"/>
      <c r="L251" s="4"/>
      <c r="M251" s="4"/>
      <c r="N251" s="4"/>
      <c r="O251" s="4"/>
      <c r="P251" s="4"/>
    </row>
    <row r="252" spans="1:16" x14ac:dyDescent="0.25">
      <c r="A252" s="2"/>
      <c r="B252" s="10" t="s">
        <v>199</v>
      </c>
      <c r="C252" s="2"/>
      <c r="D252" s="2"/>
      <c r="E252" s="2"/>
      <c r="F252" s="2"/>
      <c r="G252" s="234">
        <f>G251</f>
        <v>-0.3</v>
      </c>
      <c r="H252" s="247"/>
      <c r="I252" s="2"/>
      <c r="J252" s="19"/>
      <c r="K252" s="2"/>
      <c r="L252" s="4"/>
      <c r="M252" s="4"/>
      <c r="N252" s="4"/>
      <c r="O252" s="4"/>
      <c r="P252" s="4"/>
    </row>
    <row r="253" spans="1:16" x14ac:dyDescent="0.25">
      <c r="A253" s="2"/>
      <c r="B253" s="10"/>
      <c r="C253" s="2"/>
      <c r="D253" s="2"/>
      <c r="E253" s="2"/>
      <c r="F253" s="2"/>
      <c r="G253" s="234"/>
      <c r="H253" s="247"/>
      <c r="I253" s="2"/>
      <c r="K253" s="2"/>
      <c r="L253" s="4"/>
      <c r="M253" s="4"/>
      <c r="N253" s="4"/>
      <c r="O253" s="4"/>
      <c r="P253" s="4"/>
    </row>
    <row r="254" spans="1:16" x14ac:dyDescent="0.25">
      <c r="A254" s="2"/>
      <c r="B254" s="10" t="s">
        <v>356</v>
      </c>
      <c r="C254" s="2"/>
      <c r="D254" s="2"/>
      <c r="E254" s="2"/>
      <c r="F254" s="2"/>
      <c r="G254" s="234">
        <v>0</v>
      </c>
      <c r="H254" s="247"/>
      <c r="I254" s="2"/>
      <c r="K254" s="2"/>
      <c r="L254" s="4"/>
      <c r="M254" s="4"/>
      <c r="N254" s="4"/>
      <c r="O254" s="4"/>
      <c r="P254" s="4"/>
    </row>
    <row r="255" spans="1:16" x14ac:dyDescent="0.25">
      <c r="A255" s="2"/>
      <c r="B255" s="10" t="s">
        <v>357</v>
      </c>
      <c r="C255" s="2"/>
      <c r="D255" s="2"/>
      <c r="E255" s="2"/>
      <c r="F255" s="2"/>
      <c r="G255" s="234">
        <v>0</v>
      </c>
      <c r="H255" s="247"/>
      <c r="I255" s="2"/>
      <c r="K255" s="2"/>
      <c r="L255" s="4"/>
      <c r="M255" s="4"/>
      <c r="N255" s="4"/>
      <c r="O255" s="4"/>
      <c r="P255" s="4"/>
    </row>
    <row r="256" spans="1:16" x14ac:dyDescent="0.25">
      <c r="A256" s="2"/>
      <c r="B256" s="10" t="s">
        <v>358</v>
      </c>
      <c r="C256" s="2"/>
      <c r="D256" s="2"/>
      <c r="E256" s="2"/>
      <c r="F256" s="2"/>
      <c r="G256" s="256">
        <v>0</v>
      </c>
      <c r="H256" s="247"/>
      <c r="I256" s="2"/>
      <c r="K256" s="2"/>
      <c r="L256" s="4"/>
      <c r="M256" s="4"/>
      <c r="N256" s="4"/>
      <c r="O256" s="4"/>
      <c r="P256" s="4"/>
    </row>
    <row r="257" spans="1:16" x14ac:dyDescent="0.25">
      <c r="A257" s="2"/>
      <c r="B257" s="10" t="s">
        <v>359</v>
      </c>
      <c r="C257" s="2"/>
      <c r="D257" s="2"/>
      <c r="E257" s="2"/>
      <c r="F257" s="2"/>
      <c r="G257" s="257">
        <f>G256</f>
        <v>0</v>
      </c>
      <c r="H257" s="247"/>
      <c r="I257" s="2"/>
      <c r="K257" s="2"/>
      <c r="L257" s="4"/>
      <c r="M257" s="4"/>
      <c r="N257" s="4"/>
      <c r="O257" s="4"/>
      <c r="P257" s="4"/>
    </row>
    <row r="258" spans="1:16" x14ac:dyDescent="0.25">
      <c r="A258" s="2"/>
      <c r="B258" s="10" t="s">
        <v>360</v>
      </c>
      <c r="C258" s="2"/>
      <c r="D258" s="2"/>
      <c r="E258" s="2"/>
      <c r="F258" s="2"/>
      <c r="G258" s="257">
        <f>(G227-E227)/E227</f>
        <v>0.39795918367346939</v>
      </c>
      <c r="H258" s="247"/>
      <c r="I258" s="2"/>
      <c r="J258" s="19"/>
      <c r="K258" s="2"/>
      <c r="L258" s="4"/>
      <c r="M258" s="4"/>
      <c r="N258" s="4"/>
      <c r="O258" s="4"/>
      <c r="P258" s="4"/>
    </row>
    <row r="259" spans="1:16" x14ac:dyDescent="0.25">
      <c r="A259" s="2"/>
      <c r="B259" s="10"/>
      <c r="C259" s="2"/>
      <c r="D259" s="2"/>
      <c r="E259" s="2"/>
      <c r="F259" s="2"/>
      <c r="G259" s="243"/>
      <c r="H259" s="247"/>
      <c r="I259" s="2"/>
      <c r="K259" s="2"/>
      <c r="L259" s="4"/>
      <c r="M259" s="4"/>
      <c r="N259" s="4"/>
      <c r="O259" s="4"/>
      <c r="P259" s="4"/>
    </row>
    <row r="260" spans="1:16" x14ac:dyDescent="0.25">
      <c r="A260" s="2"/>
      <c r="B260" s="10" t="s">
        <v>110</v>
      </c>
      <c r="C260" s="2"/>
      <c r="D260" s="2"/>
      <c r="E260" s="2"/>
      <c r="F260" s="2"/>
      <c r="G260" s="242">
        <v>1.05</v>
      </c>
      <c r="H260" s="247" t="s">
        <v>79</v>
      </c>
      <c r="I260" s="2"/>
      <c r="K260" s="2"/>
      <c r="L260" s="4"/>
      <c r="M260" s="4"/>
      <c r="N260" s="4"/>
      <c r="O260" s="4"/>
      <c r="P260" s="4"/>
    </row>
    <row r="261" spans="1:16" x14ac:dyDescent="0.25">
      <c r="A261" s="2"/>
      <c r="B261" s="10" t="s">
        <v>111</v>
      </c>
      <c r="C261" s="2"/>
      <c r="D261" s="2"/>
      <c r="E261" s="2"/>
      <c r="F261" s="2"/>
      <c r="G261" s="242">
        <f>G260</f>
        <v>1.05</v>
      </c>
      <c r="H261" s="247" t="s">
        <v>79</v>
      </c>
      <c r="I261" s="2"/>
      <c r="J261" s="19"/>
      <c r="K261" s="2"/>
      <c r="L261" s="4"/>
      <c r="M261" s="4"/>
      <c r="N261" s="4"/>
      <c r="O261" s="4"/>
      <c r="P261" s="4"/>
    </row>
    <row r="262" spans="1:16" x14ac:dyDescent="0.25">
      <c r="A262" s="2"/>
      <c r="B262" s="10" t="s">
        <v>293</v>
      </c>
      <c r="C262" s="2"/>
      <c r="D262" s="2"/>
      <c r="E262" s="2"/>
      <c r="F262" s="2"/>
      <c r="G262" s="242">
        <f>G260</f>
        <v>1.05</v>
      </c>
      <c r="H262" s="247" t="s">
        <v>79</v>
      </c>
      <c r="I262" s="2"/>
      <c r="K262" s="2"/>
      <c r="L262" s="4"/>
      <c r="M262" s="4"/>
      <c r="N262" s="4"/>
      <c r="O262" s="4"/>
      <c r="P262" s="4"/>
    </row>
    <row r="263" spans="1:16" x14ac:dyDescent="0.25">
      <c r="A263" s="2"/>
      <c r="B263" s="10" t="s">
        <v>348</v>
      </c>
      <c r="C263" s="2"/>
      <c r="D263" s="2"/>
      <c r="E263" s="2"/>
      <c r="F263" s="2"/>
      <c r="G263" s="242">
        <f>G260</f>
        <v>1.05</v>
      </c>
      <c r="H263" s="247" t="s">
        <v>79</v>
      </c>
      <c r="I263" s="2"/>
      <c r="K263" s="2"/>
      <c r="L263" s="4"/>
      <c r="M263" s="4"/>
      <c r="N263" s="4"/>
      <c r="O263" s="4"/>
      <c r="P263" s="4"/>
    </row>
    <row r="264" spans="1:16" x14ac:dyDescent="0.25">
      <c r="A264" s="2"/>
      <c r="B264" s="10"/>
      <c r="C264" s="2"/>
      <c r="D264" s="2"/>
      <c r="E264" s="2"/>
      <c r="F264" s="2"/>
      <c r="G264" s="242"/>
      <c r="H264" s="247"/>
      <c r="I264" s="2"/>
      <c r="K264" s="2"/>
      <c r="L264" s="4"/>
      <c r="M264" s="4"/>
      <c r="N264" s="4"/>
      <c r="O264" s="4"/>
      <c r="P264" s="4"/>
    </row>
    <row r="265" spans="1:16" x14ac:dyDescent="0.25">
      <c r="A265" s="2"/>
      <c r="B265" s="10" t="s">
        <v>112</v>
      </c>
      <c r="C265" s="2"/>
      <c r="D265" s="2"/>
      <c r="E265" s="2"/>
      <c r="F265" s="2"/>
      <c r="G265" s="242">
        <v>1.05</v>
      </c>
      <c r="H265" s="247" t="s">
        <v>79</v>
      </c>
      <c r="I265" s="2"/>
      <c r="K265" s="2"/>
      <c r="L265" s="4"/>
      <c r="M265" s="4"/>
      <c r="N265" s="4"/>
      <c r="O265" s="4"/>
      <c r="P265" s="4"/>
    </row>
    <row r="266" spans="1:16" x14ac:dyDescent="0.25">
      <c r="A266" s="2"/>
      <c r="B266" s="10" t="s">
        <v>113</v>
      </c>
      <c r="C266" s="2"/>
      <c r="D266" s="2"/>
      <c r="E266" s="2"/>
      <c r="F266" s="2"/>
      <c r="G266" s="242">
        <f>G265</f>
        <v>1.05</v>
      </c>
      <c r="H266" s="247" t="s">
        <v>79</v>
      </c>
      <c r="I266" s="2"/>
      <c r="J266" s="19"/>
      <c r="K266" s="2"/>
      <c r="L266" s="4"/>
      <c r="M266" s="4"/>
      <c r="N266" s="4"/>
      <c r="O266" s="4"/>
      <c r="P266" s="4"/>
    </row>
    <row r="267" spans="1:16" x14ac:dyDescent="0.25">
      <c r="A267" s="2"/>
      <c r="B267" s="10" t="s">
        <v>294</v>
      </c>
      <c r="C267" s="2"/>
      <c r="D267" s="2"/>
      <c r="E267" s="2"/>
      <c r="F267" s="2"/>
      <c r="G267" s="242">
        <f>G265</f>
        <v>1.05</v>
      </c>
      <c r="H267" s="247" t="s">
        <v>79</v>
      </c>
      <c r="I267" s="2"/>
      <c r="K267" s="2"/>
      <c r="L267" s="4"/>
      <c r="M267" s="4"/>
      <c r="N267" s="4"/>
      <c r="O267" s="4"/>
      <c r="P267" s="4"/>
    </row>
    <row r="268" spans="1:16" x14ac:dyDescent="0.25">
      <c r="A268" s="2"/>
      <c r="B268" s="10" t="s">
        <v>349</v>
      </c>
      <c r="C268" s="2"/>
      <c r="D268" s="2"/>
      <c r="E268" s="2"/>
      <c r="F268" s="2"/>
      <c r="G268" s="242">
        <f>G265</f>
        <v>1.05</v>
      </c>
      <c r="H268" s="247" t="s">
        <v>79</v>
      </c>
      <c r="I268" s="2"/>
      <c r="K268" s="2"/>
      <c r="L268" s="4"/>
      <c r="M268" s="4"/>
      <c r="N268" s="4"/>
      <c r="O268" s="4"/>
      <c r="P268" s="4"/>
    </row>
    <row r="269" spans="1:16" x14ac:dyDescent="0.25">
      <c r="A269" s="2"/>
      <c r="B269" s="10"/>
      <c r="C269" s="2"/>
      <c r="D269" s="2"/>
      <c r="E269" s="2"/>
      <c r="F269" s="2"/>
      <c r="G269" s="258"/>
      <c r="H269" s="247"/>
      <c r="I269" s="2"/>
      <c r="K269" s="2"/>
      <c r="L269" s="4"/>
      <c r="M269" s="4"/>
      <c r="N269" s="4"/>
      <c r="O269" s="4"/>
      <c r="P269" s="4"/>
    </row>
    <row r="270" spans="1:16" x14ac:dyDescent="0.25">
      <c r="A270" s="2"/>
      <c r="B270" s="10" t="s">
        <v>350</v>
      </c>
      <c r="C270" s="2"/>
      <c r="D270" s="2"/>
      <c r="E270" s="2"/>
      <c r="F270" s="2"/>
      <c r="G270" s="242">
        <v>1.05</v>
      </c>
      <c r="H270" s="247" t="s">
        <v>79</v>
      </c>
      <c r="I270" s="2"/>
      <c r="K270" s="2"/>
      <c r="L270" s="4"/>
      <c r="M270" s="4"/>
      <c r="N270" s="4"/>
      <c r="O270" s="4"/>
      <c r="P270" s="4"/>
    </row>
    <row r="271" spans="1:16" x14ac:dyDescent="0.25">
      <c r="A271" s="2"/>
      <c r="B271" s="10" t="s">
        <v>351</v>
      </c>
      <c r="C271" s="2"/>
      <c r="D271" s="2"/>
      <c r="E271" s="2"/>
      <c r="F271" s="2"/>
      <c r="G271" s="242">
        <f>G270</f>
        <v>1.05</v>
      </c>
      <c r="H271" s="247" t="s">
        <v>79</v>
      </c>
      <c r="I271" s="2"/>
      <c r="J271" s="19"/>
      <c r="K271" s="2"/>
      <c r="L271" s="4"/>
      <c r="M271" s="4"/>
      <c r="N271" s="4"/>
      <c r="O271" s="4"/>
      <c r="P271" s="4"/>
    </row>
    <row r="272" spans="1:16" x14ac:dyDescent="0.25">
      <c r="A272" s="2"/>
      <c r="B272" s="10" t="s">
        <v>295</v>
      </c>
      <c r="C272" s="2"/>
      <c r="D272" s="2"/>
      <c r="E272" s="2"/>
      <c r="F272" s="2"/>
      <c r="G272" s="242">
        <f>G270</f>
        <v>1.05</v>
      </c>
      <c r="H272" s="247" t="s">
        <v>79</v>
      </c>
      <c r="I272" s="2"/>
      <c r="K272" s="2"/>
      <c r="L272" s="4"/>
      <c r="M272" s="4"/>
      <c r="N272" s="4"/>
      <c r="O272" s="4"/>
      <c r="P272" s="4"/>
    </row>
    <row r="273" spans="1:19" x14ac:dyDescent="0.25">
      <c r="A273" s="2"/>
      <c r="B273" s="10" t="s">
        <v>352</v>
      </c>
      <c r="C273" s="2"/>
      <c r="D273" s="2"/>
      <c r="E273" s="2"/>
      <c r="F273" s="2"/>
      <c r="G273" s="242">
        <f>G270</f>
        <v>1.05</v>
      </c>
      <c r="H273" s="247" t="s">
        <v>79</v>
      </c>
      <c r="I273" s="2"/>
      <c r="K273" s="2"/>
      <c r="L273" s="4"/>
      <c r="M273" s="4"/>
      <c r="N273" s="4"/>
      <c r="O273" s="4"/>
      <c r="P273" s="4"/>
    </row>
    <row r="274" spans="1:19" x14ac:dyDescent="0.25">
      <c r="A274" s="2"/>
      <c r="B274" s="10"/>
      <c r="C274" s="2"/>
      <c r="D274" s="2"/>
      <c r="E274" s="2"/>
      <c r="F274" s="2"/>
      <c r="G274" s="258"/>
      <c r="H274" s="247"/>
      <c r="I274" s="2"/>
      <c r="K274" s="2"/>
      <c r="L274" s="4"/>
      <c r="M274" s="4"/>
      <c r="N274" s="4"/>
      <c r="O274" s="4"/>
      <c r="P274" s="4"/>
    </row>
    <row r="275" spans="1:19" x14ac:dyDescent="0.25">
      <c r="A275" s="2"/>
      <c r="B275" s="10" t="s">
        <v>200</v>
      </c>
      <c r="C275" s="2"/>
      <c r="D275" s="2"/>
      <c r="E275" s="2"/>
      <c r="F275" s="2"/>
      <c r="G275" s="258">
        <v>1.05</v>
      </c>
      <c r="H275" s="247" t="s">
        <v>79</v>
      </c>
      <c r="I275" s="2"/>
      <c r="K275" s="2"/>
      <c r="L275" s="4"/>
      <c r="M275" s="4"/>
      <c r="N275" s="4"/>
      <c r="O275" s="4"/>
      <c r="P275" s="4"/>
    </row>
    <row r="276" spans="1:19" x14ac:dyDescent="0.25">
      <c r="A276" s="2"/>
      <c r="B276" s="10" t="s">
        <v>200</v>
      </c>
      <c r="C276" s="2"/>
      <c r="D276" s="2"/>
      <c r="E276" s="2"/>
      <c r="F276" s="2"/>
      <c r="G276" s="258">
        <f>G275</f>
        <v>1.05</v>
      </c>
      <c r="H276" s="247" t="s">
        <v>79</v>
      </c>
      <c r="I276" s="2"/>
      <c r="J276" s="19"/>
      <c r="K276" s="2"/>
      <c r="L276" s="4"/>
      <c r="M276" s="4"/>
      <c r="N276" s="4"/>
      <c r="O276" s="4"/>
      <c r="P276" s="4"/>
    </row>
    <row r="277" spans="1:19" x14ac:dyDescent="0.25">
      <c r="A277" s="2"/>
      <c r="B277" s="10" t="s">
        <v>296</v>
      </c>
      <c r="C277" s="2"/>
      <c r="D277" s="2"/>
      <c r="E277" s="2"/>
      <c r="F277" s="2"/>
      <c r="G277" s="258">
        <f>G275</f>
        <v>1.05</v>
      </c>
      <c r="H277" s="247" t="s">
        <v>79</v>
      </c>
      <c r="I277" s="2"/>
      <c r="J277" s="2"/>
      <c r="K277" s="2"/>
      <c r="L277" s="4"/>
      <c r="M277" s="4"/>
      <c r="N277" s="20"/>
      <c r="O277" s="4"/>
      <c r="P277" s="4"/>
    </row>
    <row r="278" spans="1:19" x14ac:dyDescent="0.25">
      <c r="A278" s="2"/>
      <c r="B278" s="10" t="s">
        <v>296</v>
      </c>
      <c r="C278" s="2"/>
      <c r="D278" s="2"/>
      <c r="E278" s="2"/>
      <c r="F278" s="2"/>
      <c r="G278" s="258">
        <f>G275</f>
        <v>1.05</v>
      </c>
      <c r="H278" s="247" t="s">
        <v>79</v>
      </c>
      <c r="I278" s="2"/>
      <c r="J278" s="2"/>
      <c r="K278" s="2"/>
      <c r="L278" s="4"/>
      <c r="M278" s="4"/>
      <c r="N278" s="20"/>
      <c r="O278" s="4"/>
      <c r="P278" s="4"/>
    </row>
    <row r="279" spans="1:19" x14ac:dyDescent="0.25">
      <c r="A279" s="2"/>
      <c r="B279" s="12"/>
      <c r="C279" s="2"/>
      <c r="D279" s="2"/>
      <c r="E279" s="2"/>
      <c r="F279" s="2"/>
      <c r="G279" s="238"/>
      <c r="H279" s="247"/>
      <c r="I279" s="2"/>
      <c r="K279" s="2"/>
      <c r="L279" s="4"/>
      <c r="M279" s="4"/>
      <c r="N279" s="4"/>
      <c r="O279" s="4"/>
      <c r="P279" s="4"/>
    </row>
    <row r="280" spans="1:19" x14ac:dyDescent="0.25">
      <c r="A280" s="2"/>
      <c r="B280" s="10" t="s">
        <v>145</v>
      </c>
      <c r="C280" s="2"/>
      <c r="D280" s="2"/>
      <c r="E280" s="2"/>
      <c r="F280" s="2"/>
      <c r="G280" s="258">
        <f>1.087</f>
        <v>1.087</v>
      </c>
      <c r="H280" s="247" t="s">
        <v>79</v>
      </c>
      <c r="I280" s="2"/>
      <c r="K280" s="2"/>
      <c r="L280" s="4"/>
      <c r="M280" s="4"/>
      <c r="N280" s="4"/>
      <c r="O280" s="4"/>
      <c r="P280" s="4"/>
    </row>
    <row r="281" spans="1:19" x14ac:dyDescent="0.25">
      <c r="A281" s="2"/>
      <c r="B281" s="10" t="s">
        <v>146</v>
      </c>
      <c r="C281" s="2"/>
      <c r="D281" s="2"/>
      <c r="E281" s="2"/>
      <c r="F281" s="2"/>
      <c r="G281" s="258">
        <f>G280</f>
        <v>1.087</v>
      </c>
      <c r="H281" s="247" t="s">
        <v>79</v>
      </c>
      <c r="I281" s="2"/>
      <c r="J281" s="19"/>
      <c r="K281" s="2"/>
      <c r="L281" s="4"/>
      <c r="M281" s="4"/>
      <c r="N281" s="4"/>
      <c r="O281" s="4"/>
      <c r="P281" s="4"/>
    </row>
    <row r="282" spans="1:19" x14ac:dyDescent="0.25">
      <c r="A282" s="2"/>
      <c r="B282" s="10" t="s">
        <v>147</v>
      </c>
      <c r="C282" s="2"/>
      <c r="D282" s="2"/>
      <c r="E282" s="2"/>
      <c r="F282" s="2"/>
      <c r="G282" s="258">
        <f>G280</f>
        <v>1.087</v>
      </c>
      <c r="H282" s="247" t="s">
        <v>79</v>
      </c>
      <c r="I282" s="2"/>
      <c r="K282" s="2"/>
      <c r="L282" s="4"/>
      <c r="M282" s="4"/>
      <c r="N282" s="4"/>
      <c r="O282" s="4"/>
      <c r="P282" s="4"/>
    </row>
    <row r="283" spans="1:19" ht="15.75" thickBot="1" x14ac:dyDescent="0.3">
      <c r="A283" s="2"/>
      <c r="B283" s="18" t="s">
        <v>353</v>
      </c>
      <c r="C283" s="14"/>
      <c r="D283" s="14"/>
      <c r="E283" s="14"/>
      <c r="F283" s="14"/>
      <c r="G283" s="393">
        <f>G280</f>
        <v>1.087</v>
      </c>
      <c r="H283" s="259" t="s">
        <v>79</v>
      </c>
      <c r="I283" s="2"/>
      <c r="K283" s="2"/>
      <c r="L283" s="4"/>
      <c r="M283" s="4"/>
      <c r="N283" s="4"/>
      <c r="O283" s="4"/>
      <c r="P283" s="4"/>
    </row>
    <row r="284" spans="1:19" ht="15.75" thickBot="1" x14ac:dyDescent="0.3">
      <c r="A284" s="2"/>
      <c r="B284" s="2"/>
      <c r="C284" s="2"/>
      <c r="D284" s="2"/>
      <c r="E284" s="2"/>
      <c r="F284" s="2"/>
      <c r="G284" s="20"/>
      <c r="H284" s="4"/>
      <c r="I284" s="2"/>
      <c r="K284" s="2"/>
      <c r="L284" s="4"/>
      <c r="M284" s="4"/>
      <c r="N284" s="4"/>
      <c r="O284" s="4"/>
      <c r="P284" s="4"/>
    </row>
    <row r="285" spans="1:19" ht="15.75" thickBot="1" x14ac:dyDescent="0.3">
      <c r="A285" s="2"/>
      <c r="B285" s="154" t="s">
        <v>336</v>
      </c>
      <c r="C285" s="156"/>
      <c r="D285" s="156"/>
      <c r="E285" s="156"/>
      <c r="F285" s="156"/>
      <c r="G285" s="156"/>
      <c r="H285" s="156"/>
      <c r="I285" s="156"/>
      <c r="J285" s="157"/>
      <c r="K285" s="2"/>
      <c r="L285" s="4"/>
      <c r="M285" s="4"/>
      <c r="N285" s="4"/>
      <c r="O285" s="20"/>
      <c r="P285" s="20"/>
      <c r="Q285" s="71"/>
      <c r="R285" s="71"/>
      <c r="S285" s="71"/>
    </row>
    <row r="286" spans="1:19" x14ac:dyDescent="0.25">
      <c r="A286" s="2"/>
      <c r="B286" s="109"/>
      <c r="C286" s="4"/>
      <c r="D286" s="4"/>
      <c r="E286" s="4"/>
      <c r="F286" s="4"/>
      <c r="G286" s="4"/>
      <c r="H286" s="4"/>
      <c r="I286" s="4"/>
      <c r="J286" s="64"/>
      <c r="K286" s="2"/>
      <c r="L286" s="4"/>
      <c r="M286" s="4"/>
      <c r="N286" s="4"/>
      <c r="O286" s="20"/>
      <c r="P286" s="20"/>
      <c r="Q286" s="71"/>
      <c r="R286" s="71"/>
      <c r="S286" s="71"/>
    </row>
    <row r="287" spans="1:19" x14ac:dyDescent="0.25">
      <c r="A287" s="2"/>
      <c r="B287" s="158"/>
      <c r="C287" s="159"/>
      <c r="D287" s="160" t="s">
        <v>166</v>
      </c>
      <c r="E287" s="161" t="s">
        <v>109</v>
      </c>
      <c r="F287" s="160">
        <v>0</v>
      </c>
      <c r="G287" s="162">
        <v>1</v>
      </c>
      <c r="H287" s="162">
        <v>2</v>
      </c>
      <c r="I287" s="162">
        <v>3</v>
      </c>
      <c r="J287" s="163">
        <v>4</v>
      </c>
      <c r="K287" s="4"/>
      <c r="L287" s="4"/>
      <c r="M287" s="4"/>
      <c r="N287" s="4"/>
      <c r="O287" s="150"/>
      <c r="P287" s="150"/>
      <c r="Q287" s="70"/>
      <c r="R287" s="70"/>
      <c r="S287" s="70"/>
    </row>
    <row r="288" spans="1:19" x14ac:dyDescent="0.25">
      <c r="A288" s="2"/>
      <c r="B288" s="122" t="s">
        <v>160</v>
      </c>
      <c r="C288" s="4"/>
      <c r="D288" s="129"/>
      <c r="E288" s="4"/>
      <c r="F288" s="2"/>
      <c r="G288" s="2"/>
      <c r="H288" s="2"/>
      <c r="I288" s="2"/>
      <c r="J288" s="17"/>
      <c r="L288" s="4"/>
      <c r="M288" s="4"/>
      <c r="N288" s="4"/>
      <c r="O288" s="150"/>
      <c r="P288" s="150"/>
      <c r="Q288" s="70"/>
      <c r="R288" s="70"/>
      <c r="S288" s="70"/>
    </row>
    <row r="289" spans="1:19" x14ac:dyDescent="0.25">
      <c r="A289" s="2"/>
      <c r="B289" s="109" t="s">
        <v>158</v>
      </c>
      <c r="C289" s="4"/>
      <c r="D289" s="74">
        <f>SUM(F289:J289)</f>
        <v>9354271.5302479453</v>
      </c>
      <c r="E289" s="4"/>
      <c r="F289" s="73">
        <v>1782199.1492417743</v>
      </c>
      <c r="G289" s="73">
        <v>2196545.8292893376</v>
      </c>
      <c r="H289" s="73">
        <v>2293740.379307434</v>
      </c>
      <c r="I289" s="73">
        <v>1664955.1399312622</v>
      </c>
      <c r="J289" s="105">
        <v>1416831.0324781369</v>
      </c>
      <c r="K289" s="67"/>
      <c r="L289" s="4"/>
      <c r="M289" s="4"/>
      <c r="N289" s="4"/>
      <c r="O289" s="150"/>
      <c r="P289" s="150"/>
      <c r="Q289" s="70"/>
      <c r="R289" s="70"/>
      <c r="S289" s="70"/>
    </row>
    <row r="290" spans="1:19" x14ac:dyDescent="0.25">
      <c r="A290" s="2"/>
      <c r="B290" s="109" t="s">
        <v>159</v>
      </c>
      <c r="C290" s="4"/>
      <c r="D290" s="74">
        <f>SUM(F290:J290)</f>
        <v>456277.60963463609</v>
      </c>
      <c r="E290" s="4"/>
      <c r="F290" s="73">
        <v>86931.148521766794</v>
      </c>
      <c r="G290" s="73">
        <v>107141.92732167814</v>
      </c>
      <c r="H290" s="73">
        <v>111882.83064144694</v>
      </c>
      <c r="I290" s="73">
        <v>81212.283494255287</v>
      </c>
      <c r="J290" s="105">
        <v>69109.419655488935</v>
      </c>
      <c r="K290" s="2"/>
      <c r="L290" s="4"/>
      <c r="M290" s="4"/>
      <c r="N290" s="4"/>
      <c r="O290" s="150"/>
      <c r="P290" s="150"/>
      <c r="Q290" s="70"/>
      <c r="R290" s="70"/>
      <c r="S290" s="70"/>
    </row>
    <row r="291" spans="1:19" x14ac:dyDescent="0.25">
      <c r="A291" s="2"/>
      <c r="B291" s="12" t="s">
        <v>173</v>
      </c>
      <c r="C291" s="4"/>
      <c r="D291" s="74">
        <f>SUM(F291:J291)</f>
        <v>9810549.1398825813</v>
      </c>
      <c r="E291" s="2"/>
      <c r="F291" s="73">
        <f>SUM(F289:F290)</f>
        <v>1869130.2977635411</v>
      </c>
      <c r="G291" s="73">
        <f>SUM(G289:G290)</f>
        <v>2303687.7566110156</v>
      </c>
      <c r="H291" s="73">
        <f>SUM(H289:H290)</f>
        <v>2405623.2099488811</v>
      </c>
      <c r="I291" s="73">
        <f>SUM(I289:I290)</f>
        <v>1746167.4234255175</v>
      </c>
      <c r="J291" s="105">
        <f>SUM(J289:J290)</f>
        <v>1485940.452133626</v>
      </c>
      <c r="K291" s="23"/>
      <c r="L291" s="29"/>
      <c r="M291" s="29"/>
      <c r="N291" s="29"/>
      <c r="O291" s="4"/>
      <c r="P291" s="4"/>
    </row>
    <row r="292" spans="1:19" x14ac:dyDescent="0.25">
      <c r="A292" s="2"/>
      <c r="B292" s="12"/>
      <c r="C292" s="4"/>
      <c r="D292" s="75"/>
      <c r="E292" s="2"/>
      <c r="F292" s="73"/>
      <c r="G292" s="73"/>
      <c r="H292" s="73"/>
      <c r="I292" s="73"/>
      <c r="J292" s="105"/>
      <c r="L292" s="4"/>
      <c r="M292" s="4"/>
      <c r="N292" s="4"/>
      <c r="O292" s="4"/>
      <c r="P292" s="4"/>
    </row>
    <row r="293" spans="1:19" x14ac:dyDescent="0.25">
      <c r="A293" s="2"/>
      <c r="B293" s="122" t="s">
        <v>161</v>
      </c>
      <c r="C293" s="4"/>
      <c r="D293" s="75"/>
      <c r="E293" s="2"/>
      <c r="F293" s="73"/>
      <c r="G293" s="73"/>
      <c r="H293" s="73"/>
      <c r="I293" s="73"/>
      <c r="J293" s="105"/>
      <c r="K293" s="2"/>
      <c r="L293" s="4"/>
      <c r="M293" s="4"/>
      <c r="N293" s="4"/>
      <c r="O293" s="61"/>
      <c r="P293" s="61"/>
      <c r="Q293" s="69"/>
      <c r="R293" s="69"/>
      <c r="S293" s="69"/>
    </row>
    <row r="294" spans="1:19" x14ac:dyDescent="0.25">
      <c r="A294" s="2"/>
      <c r="B294" s="109" t="s">
        <v>158</v>
      </c>
      <c r="C294" s="4"/>
      <c r="D294" s="75">
        <f>SUM(F294:J294)</f>
        <v>4475183.2362525687</v>
      </c>
      <c r="E294" s="2"/>
      <c r="F294" s="73">
        <v>852623.07498347503</v>
      </c>
      <c r="G294" s="73">
        <v>1050850.9445241203</v>
      </c>
      <c r="H294" s="73">
        <v>1097349.8535508253</v>
      </c>
      <c r="I294" s="73">
        <v>796532.29086193093</v>
      </c>
      <c r="J294" s="105">
        <v>677827.07233221771</v>
      </c>
      <c r="K294" s="2"/>
      <c r="L294" s="4"/>
      <c r="M294" s="4"/>
      <c r="N294" s="4"/>
      <c r="O294" s="4"/>
      <c r="P294" s="4"/>
    </row>
    <row r="295" spans="1:19" x14ac:dyDescent="0.25">
      <c r="A295" s="2"/>
      <c r="B295" s="109" t="s">
        <v>159</v>
      </c>
      <c r="C295" s="4"/>
      <c r="D295" s="75">
        <f>SUM(F295:J295)</f>
        <v>211111.91401938919</v>
      </c>
      <c r="E295" s="2"/>
      <c r="F295" s="73">
        <v>40221.568546897346</v>
      </c>
      <c r="G295" s="73">
        <v>49572.753233974945</v>
      </c>
      <c r="H295" s="73">
        <v>51766.28882038845</v>
      </c>
      <c r="I295" s="73">
        <v>37575.546659162683</v>
      </c>
      <c r="J295" s="105">
        <v>31975.756758965781</v>
      </c>
      <c r="L295" s="4"/>
      <c r="M295" s="4"/>
      <c r="N295" s="4"/>
      <c r="O295" s="4"/>
      <c r="P295" s="4"/>
    </row>
    <row r="296" spans="1:19" x14ac:dyDescent="0.25">
      <c r="A296" s="2"/>
      <c r="B296" s="12" t="s">
        <v>172</v>
      </c>
      <c r="C296" s="4"/>
      <c r="D296" s="75">
        <f>SUM(F296:J296)</f>
        <v>4686295.1502719596</v>
      </c>
      <c r="E296" s="2"/>
      <c r="F296" s="73">
        <f>SUM(F294:F295)</f>
        <v>892844.64353037241</v>
      </c>
      <c r="G296" s="73">
        <f>SUM(G294:G295)</f>
        <v>1100423.6977580953</v>
      </c>
      <c r="H296" s="73">
        <f>SUM(H294:H295)</f>
        <v>1149116.1423712138</v>
      </c>
      <c r="I296" s="73">
        <f>SUM(I294:I295)</f>
        <v>834107.83752109366</v>
      </c>
      <c r="J296" s="105">
        <f>SUM(J294:J295)</f>
        <v>709802.82909118349</v>
      </c>
      <c r="K296" s="2"/>
      <c r="L296" s="4"/>
      <c r="M296" s="4"/>
      <c r="N296" s="4"/>
      <c r="O296" s="4"/>
      <c r="P296" s="4"/>
    </row>
    <row r="297" spans="1:19" x14ac:dyDescent="0.25">
      <c r="A297" s="2"/>
      <c r="B297" s="12"/>
      <c r="C297" s="4"/>
      <c r="D297" s="75"/>
      <c r="E297" s="2"/>
      <c r="F297" s="73"/>
      <c r="G297" s="73"/>
      <c r="H297" s="73"/>
      <c r="I297" s="73"/>
      <c r="J297" s="105"/>
      <c r="L297" s="4"/>
      <c r="M297" s="4"/>
      <c r="N297" s="4"/>
      <c r="O297" s="61"/>
      <c r="P297" s="61"/>
      <c r="Q297" s="69"/>
      <c r="R297" s="69"/>
      <c r="S297" s="69"/>
    </row>
    <row r="298" spans="1:19" x14ac:dyDescent="0.25">
      <c r="A298" s="2"/>
      <c r="B298" s="122" t="s">
        <v>162</v>
      </c>
      <c r="C298" s="4"/>
      <c r="D298" s="75"/>
      <c r="E298" s="2"/>
      <c r="F298" s="73"/>
      <c r="G298" s="73"/>
      <c r="H298" s="73"/>
      <c r="I298" s="73"/>
      <c r="J298" s="105"/>
      <c r="L298" s="4"/>
      <c r="M298" s="4"/>
      <c r="N298" s="4"/>
      <c r="O298" s="4"/>
      <c r="P298" s="4"/>
    </row>
    <row r="299" spans="1:19" x14ac:dyDescent="0.25">
      <c r="A299" s="2"/>
      <c r="B299" s="109" t="s">
        <v>158</v>
      </c>
      <c r="C299" s="4"/>
      <c r="D299" s="75">
        <f>SUM(F299:J299)</f>
        <v>501499.33603114763</v>
      </c>
      <c r="E299" s="2"/>
      <c r="F299" s="73">
        <v>95546.904655261344</v>
      </c>
      <c r="G299" s="73">
        <v>117760.77606776411</v>
      </c>
      <c r="H299" s="73">
        <v>122971.55086110918</v>
      </c>
      <c r="I299" s="73">
        <v>89261.242256781334</v>
      </c>
      <c r="J299" s="105">
        <v>75958.862190231666</v>
      </c>
      <c r="L299" s="4"/>
      <c r="M299" s="4"/>
      <c r="N299" s="4"/>
      <c r="O299" s="4"/>
      <c r="P299" s="4"/>
    </row>
    <row r="300" spans="1:19" x14ac:dyDescent="0.25">
      <c r="A300" s="2"/>
      <c r="B300" s="109" t="s">
        <v>159</v>
      </c>
      <c r="C300" s="4"/>
      <c r="D300" s="75">
        <f>SUM(F300:J300)</f>
        <v>123657.67840223835</v>
      </c>
      <c r="E300" s="2"/>
      <c r="F300" s="73">
        <v>23559.569393838268</v>
      </c>
      <c r="G300" s="73">
        <v>29036.975982120042</v>
      </c>
      <c r="H300" s="73">
        <v>30321.827760232736</v>
      </c>
      <c r="I300" s="73">
        <v>22009.676176496087</v>
      </c>
      <c r="J300" s="105">
        <v>18729.629089551228</v>
      </c>
      <c r="L300" s="4"/>
      <c r="M300" s="4"/>
      <c r="N300" s="4"/>
      <c r="O300" s="61"/>
      <c r="P300" s="61"/>
      <c r="Q300" s="69"/>
      <c r="R300" s="69"/>
      <c r="S300" s="69"/>
    </row>
    <row r="301" spans="1:19" x14ac:dyDescent="0.25">
      <c r="A301" s="2"/>
      <c r="B301" s="12" t="s">
        <v>171</v>
      </c>
      <c r="C301" s="4"/>
      <c r="D301" s="75">
        <f>SUM(F301:J301)</f>
        <v>625157.01443338604</v>
      </c>
      <c r="E301" s="2"/>
      <c r="F301" s="73">
        <f>SUM(F299:F300)</f>
        <v>119106.4740490996</v>
      </c>
      <c r="G301" s="73">
        <f>SUM(G299:G300)</f>
        <v>146797.75204988415</v>
      </c>
      <c r="H301" s="73">
        <f>SUM(H299:H300)</f>
        <v>153293.37862134192</v>
      </c>
      <c r="I301" s="73">
        <f>SUM(I299:I300)</f>
        <v>111270.91843327742</v>
      </c>
      <c r="J301" s="105">
        <f>SUM(J299:J300)</f>
        <v>94688.491279782902</v>
      </c>
      <c r="L301" s="4"/>
      <c r="M301" s="4"/>
      <c r="N301" s="4"/>
      <c r="O301" s="4"/>
      <c r="P301" s="4"/>
    </row>
    <row r="302" spans="1:19" x14ac:dyDescent="0.25">
      <c r="A302" s="2"/>
      <c r="B302" s="12"/>
      <c r="C302" s="4"/>
      <c r="D302" s="75"/>
      <c r="E302" s="2"/>
      <c r="F302" s="73"/>
      <c r="G302" s="73"/>
      <c r="H302" s="73"/>
      <c r="I302" s="73"/>
      <c r="J302" s="105"/>
      <c r="L302" s="4"/>
      <c r="M302" s="4"/>
      <c r="N302" s="4"/>
      <c r="O302" s="4"/>
      <c r="P302" s="4"/>
    </row>
    <row r="303" spans="1:19" x14ac:dyDescent="0.25">
      <c r="A303" s="2"/>
      <c r="B303" s="122" t="s">
        <v>163</v>
      </c>
      <c r="C303" s="4"/>
      <c r="D303" s="75"/>
      <c r="E303" s="2"/>
      <c r="F303" s="73"/>
      <c r="G303" s="73"/>
      <c r="H303" s="73"/>
      <c r="I303" s="73"/>
      <c r="J303" s="105"/>
      <c r="K303" s="2"/>
      <c r="L303" s="4"/>
      <c r="M303" s="4"/>
      <c r="N303" s="4"/>
      <c r="O303" s="4"/>
      <c r="P303" s="4"/>
      <c r="Q303" s="2"/>
      <c r="R303" s="2"/>
      <c r="S303" s="2"/>
    </row>
    <row r="304" spans="1:19" x14ac:dyDescent="0.25">
      <c r="A304" s="2"/>
      <c r="B304" s="109" t="s">
        <v>158</v>
      </c>
      <c r="C304" s="4"/>
      <c r="D304" s="75">
        <f>SUM(F304:J304)</f>
        <v>3761245.0202336074</v>
      </c>
      <c r="E304" s="2"/>
      <c r="F304" s="73">
        <v>716601.78491446003</v>
      </c>
      <c r="G304" s="73">
        <v>883205.82050823083</v>
      </c>
      <c r="H304" s="73">
        <v>922286.63145831891</v>
      </c>
      <c r="I304" s="73">
        <v>669459.31692586001</v>
      </c>
      <c r="J304" s="105">
        <v>569691.46642673749</v>
      </c>
      <c r="K304" s="2"/>
      <c r="L304" s="4"/>
      <c r="M304" s="4"/>
      <c r="N304" s="4"/>
      <c r="O304" s="4"/>
      <c r="P304" s="4"/>
    </row>
    <row r="305" spans="1:16" x14ac:dyDescent="0.25">
      <c r="A305" s="2"/>
      <c r="B305" s="109" t="s">
        <v>159</v>
      </c>
      <c r="C305" s="4"/>
      <c r="D305" s="75">
        <f>SUM(F305:J305)</f>
        <v>177432.65323417904</v>
      </c>
      <c r="E305" s="2"/>
      <c r="F305" s="73">
        <v>33804.911758134826</v>
      </c>
      <c r="G305" s="73">
        <v>41664.276387639431</v>
      </c>
      <c r="H305" s="73">
        <v>43507.871245223796</v>
      </c>
      <c r="I305" s="73">
        <v>31581.016975894574</v>
      </c>
      <c r="J305" s="105">
        <v>26874.576867286396</v>
      </c>
      <c r="K305" s="2"/>
      <c r="L305" s="4"/>
      <c r="M305" s="4"/>
      <c r="N305" s="4"/>
      <c r="O305" s="4"/>
      <c r="P305" s="4"/>
    </row>
    <row r="306" spans="1:16" x14ac:dyDescent="0.25">
      <c r="A306" s="2"/>
      <c r="B306" s="12" t="s">
        <v>170</v>
      </c>
      <c r="C306" s="4"/>
      <c r="D306" s="75">
        <f>SUM(F306:J306)</f>
        <v>3938677.6734677861</v>
      </c>
      <c r="E306" s="2"/>
      <c r="F306" s="73">
        <f>SUM(F304:F305)</f>
        <v>750406.69667259487</v>
      </c>
      <c r="G306" s="73">
        <f>SUM(G304:G305)</f>
        <v>924870.09689587029</v>
      </c>
      <c r="H306" s="73">
        <f>SUM(H304:H305)</f>
        <v>965794.5027035427</v>
      </c>
      <c r="I306" s="73">
        <f>SUM(I304:I305)</f>
        <v>701040.33390175458</v>
      </c>
      <c r="J306" s="105">
        <f>SUM(J304:J305)</f>
        <v>596566.04329402384</v>
      </c>
      <c r="K306" s="2"/>
      <c r="L306" s="4"/>
      <c r="M306" s="4"/>
      <c r="N306" s="4"/>
      <c r="O306" s="4"/>
      <c r="P306" s="4"/>
    </row>
    <row r="307" spans="1:16" x14ac:dyDescent="0.25">
      <c r="A307" s="2"/>
      <c r="B307" s="12"/>
      <c r="C307" s="4"/>
      <c r="D307" s="75"/>
      <c r="E307" s="2"/>
      <c r="F307" s="73"/>
      <c r="G307" s="73"/>
      <c r="H307" s="73"/>
      <c r="I307" s="73"/>
      <c r="J307" s="105"/>
      <c r="K307" s="2"/>
      <c r="L307" s="4"/>
      <c r="M307" s="4"/>
      <c r="N307" s="4"/>
      <c r="O307" s="4"/>
      <c r="P307" s="4"/>
    </row>
    <row r="308" spans="1:16" x14ac:dyDescent="0.25">
      <c r="A308" s="2"/>
      <c r="B308" s="122" t="s">
        <v>164</v>
      </c>
      <c r="C308" s="4"/>
      <c r="D308" s="75"/>
      <c r="E308" s="2"/>
      <c r="F308" s="73"/>
      <c r="G308" s="73"/>
      <c r="H308" s="73"/>
      <c r="I308" s="73"/>
      <c r="J308" s="105"/>
      <c r="K308" s="2"/>
      <c r="L308" s="4"/>
      <c r="M308" s="4"/>
      <c r="N308" s="4"/>
      <c r="O308" s="4"/>
      <c r="P308" s="4"/>
    </row>
    <row r="309" spans="1:16" x14ac:dyDescent="0.25">
      <c r="A309" s="2"/>
      <c r="B309" s="109" t="s">
        <v>158</v>
      </c>
      <c r="C309" s="4"/>
      <c r="D309" s="75">
        <f>SUM(F309:J309)</f>
        <v>1773427.0270401458</v>
      </c>
      <c r="E309" s="2"/>
      <c r="F309" s="73">
        <v>337877.7415871679</v>
      </c>
      <c r="G309" s="73">
        <v>416431.54436963081</v>
      </c>
      <c r="H309" s="73">
        <v>434858.14673259732</v>
      </c>
      <c r="I309" s="73">
        <v>315650.06793054298</v>
      </c>
      <c r="J309" s="105">
        <v>268609.5264202067</v>
      </c>
      <c r="K309" s="2"/>
      <c r="L309" s="4"/>
      <c r="M309" s="4"/>
      <c r="N309" s="4"/>
      <c r="O309" s="4"/>
      <c r="P309" s="4"/>
    </row>
    <row r="310" spans="1:16" x14ac:dyDescent="0.25">
      <c r="A310" s="2"/>
      <c r="B310" s="109" t="s">
        <v>159</v>
      </c>
      <c r="C310" s="4"/>
      <c r="D310" s="75">
        <f>SUM(F310:J310)</f>
        <v>83659.495999915409</v>
      </c>
      <c r="E310" s="2"/>
      <c r="F310" s="73">
        <v>15939.015893960568</v>
      </c>
      <c r="G310" s="73">
        <v>19644.70631677199</v>
      </c>
      <c r="H310" s="73">
        <v>20513.961292123018</v>
      </c>
      <c r="I310" s="73">
        <v>14890.449504134289</v>
      </c>
      <c r="J310" s="105">
        <v>12671.362992925535</v>
      </c>
      <c r="K310" s="2"/>
      <c r="L310" s="4"/>
      <c r="M310" s="4"/>
      <c r="N310" s="4"/>
      <c r="O310" s="4"/>
      <c r="P310" s="4"/>
    </row>
    <row r="311" spans="1:16" x14ac:dyDescent="0.25">
      <c r="A311" s="2"/>
      <c r="B311" s="12" t="s">
        <v>169</v>
      </c>
      <c r="C311" s="4"/>
      <c r="D311" s="75">
        <f>SUM(F311:J311)</f>
        <v>1857086.5230400609</v>
      </c>
      <c r="E311" s="2"/>
      <c r="F311" s="73">
        <f>SUM(F309:F310)</f>
        <v>353816.75748112844</v>
      </c>
      <c r="G311" s="73">
        <f>SUM(G309:G310)</f>
        <v>436076.25068640278</v>
      </c>
      <c r="H311" s="73">
        <f>SUM(H309:H310)</f>
        <v>455372.10802472034</v>
      </c>
      <c r="I311" s="73">
        <f>SUM(I309:I310)</f>
        <v>330540.51743467728</v>
      </c>
      <c r="J311" s="105">
        <f>SUM(J309:J310)</f>
        <v>281280.88941313222</v>
      </c>
      <c r="K311" s="2"/>
      <c r="L311" s="4"/>
      <c r="M311" s="4"/>
      <c r="N311" s="4"/>
      <c r="O311" s="4"/>
      <c r="P311" s="4"/>
    </row>
    <row r="312" spans="1:16" x14ac:dyDescent="0.25">
      <c r="A312" s="2"/>
      <c r="B312" s="12"/>
      <c r="C312" s="4"/>
      <c r="D312" s="75"/>
      <c r="E312" s="2"/>
      <c r="F312" s="73"/>
      <c r="G312" s="73"/>
      <c r="H312" s="73"/>
      <c r="I312" s="73"/>
      <c r="J312" s="105"/>
      <c r="K312" s="2"/>
      <c r="L312" s="4"/>
      <c r="M312" s="4"/>
      <c r="N312" s="4"/>
      <c r="O312" s="4"/>
      <c r="P312" s="4"/>
    </row>
    <row r="313" spans="1:16" x14ac:dyDescent="0.25">
      <c r="A313" s="2"/>
      <c r="B313" s="122" t="s">
        <v>165</v>
      </c>
      <c r="C313" s="4"/>
      <c r="D313" s="75"/>
      <c r="E313" s="2"/>
      <c r="F313" s="73"/>
      <c r="G313" s="73"/>
      <c r="H313" s="73"/>
      <c r="I313" s="73"/>
      <c r="J313" s="105"/>
      <c r="K313" s="2"/>
      <c r="L313" s="4"/>
      <c r="M313" s="4"/>
      <c r="N313" s="4"/>
      <c r="O313" s="4"/>
      <c r="P313" s="4"/>
    </row>
    <row r="314" spans="1:16" x14ac:dyDescent="0.25">
      <c r="A314" s="2"/>
      <c r="B314" s="109" t="s">
        <v>158</v>
      </c>
      <c r="C314" s="4"/>
      <c r="D314" s="75">
        <f>SUM(F314:J314)</f>
        <v>3134370.8501946731</v>
      </c>
      <c r="E314" s="2"/>
      <c r="F314" s="73">
        <v>597168.15409538336</v>
      </c>
      <c r="G314" s="73">
        <v>736004.85042352567</v>
      </c>
      <c r="H314" s="73">
        <v>768572.19288193248</v>
      </c>
      <c r="I314" s="73">
        <v>557882.76410488342</v>
      </c>
      <c r="J314" s="105">
        <v>474742.88868894789</v>
      </c>
      <c r="K314" s="2"/>
      <c r="L314" s="4"/>
      <c r="M314" s="4"/>
      <c r="N314" s="4"/>
      <c r="O314" s="4"/>
      <c r="P314" s="4"/>
    </row>
    <row r="315" spans="1:16" x14ac:dyDescent="0.25">
      <c r="A315" s="2"/>
      <c r="B315" s="109" t="s">
        <v>159</v>
      </c>
      <c r="C315" s="4"/>
      <c r="D315" s="75">
        <f>SUM(F315:J315)</f>
        <v>147860.54436181582</v>
      </c>
      <c r="E315" s="2"/>
      <c r="F315" s="73">
        <v>28170.759798445684</v>
      </c>
      <c r="G315" s="73">
        <v>34720.230323032854</v>
      </c>
      <c r="H315" s="73">
        <v>36256.559371019823</v>
      </c>
      <c r="I315" s="73">
        <v>26317.514146578807</v>
      </c>
      <c r="J315" s="105">
        <v>22395.480722738659</v>
      </c>
      <c r="K315" s="2"/>
      <c r="L315" s="4"/>
      <c r="M315" s="4"/>
      <c r="N315" s="4"/>
      <c r="O315" s="4"/>
      <c r="P315" s="4"/>
    </row>
    <row r="316" spans="1:16" x14ac:dyDescent="0.25">
      <c r="A316" s="2"/>
      <c r="B316" s="12" t="s">
        <v>168</v>
      </c>
      <c r="C316" s="4"/>
      <c r="D316" s="75">
        <f>SUM(F316:J316)</f>
        <v>3282231.3945564884</v>
      </c>
      <c r="E316" s="2"/>
      <c r="F316" s="73">
        <f>SUM(F314:F315)</f>
        <v>625338.9138938291</v>
      </c>
      <c r="G316" s="73">
        <f>SUM(G314:G315)</f>
        <v>770725.08074655849</v>
      </c>
      <c r="H316" s="73">
        <f>SUM(H314:H315)</f>
        <v>804828.75225295231</v>
      </c>
      <c r="I316" s="73">
        <f>SUM(I314:I315)</f>
        <v>584200.27825146227</v>
      </c>
      <c r="J316" s="105">
        <f>SUM(J314:J315)</f>
        <v>497138.36941168655</v>
      </c>
      <c r="L316" s="4"/>
      <c r="M316" s="4"/>
      <c r="N316" s="4"/>
      <c r="O316" s="4"/>
      <c r="P316" s="4"/>
    </row>
    <row r="317" spans="1:16" x14ac:dyDescent="0.25">
      <c r="A317" s="2"/>
      <c r="B317" s="12"/>
      <c r="C317" s="4"/>
      <c r="D317" s="75"/>
      <c r="E317" s="2"/>
      <c r="F317" s="73"/>
      <c r="G317" s="73"/>
      <c r="H317" s="73"/>
      <c r="I317" s="73"/>
      <c r="J317" s="105"/>
      <c r="L317" s="4"/>
      <c r="M317" s="4"/>
      <c r="N317" s="4"/>
      <c r="O317" s="4"/>
      <c r="P317" s="4"/>
    </row>
    <row r="318" spans="1:16" x14ac:dyDescent="0.25">
      <c r="A318" s="2"/>
      <c r="B318" s="123" t="s">
        <v>167</v>
      </c>
      <c r="C318" s="94"/>
      <c r="D318" s="130">
        <f>SUM(F318:J318)</f>
        <v>24199996.895652264</v>
      </c>
      <c r="E318" s="93"/>
      <c r="F318" s="124">
        <f>F316+F311+F306+F301+F296+F291</f>
        <v>4610643.7833905658</v>
      </c>
      <c r="G318" s="124">
        <f>G316+G311+G306+G301+G296+G291</f>
        <v>5682580.6347478274</v>
      </c>
      <c r="H318" s="124">
        <f>H316+H311+H306+H301+H296+H291</f>
        <v>5934028.0939226523</v>
      </c>
      <c r="I318" s="124">
        <f>I316+I311+I306+I301+I296+I291</f>
        <v>4307327.3089677822</v>
      </c>
      <c r="J318" s="125">
        <f>J316+J311+J306+J301+J296+J291</f>
        <v>3665417.0746234348</v>
      </c>
      <c r="L318" s="4"/>
      <c r="M318" s="4"/>
      <c r="N318" s="4"/>
      <c r="O318" s="4"/>
      <c r="P318" s="4"/>
    </row>
    <row r="319" spans="1:16" ht="15.75" thickBot="1" x14ac:dyDescent="0.3">
      <c r="A319" s="2"/>
      <c r="B319" s="89"/>
      <c r="C319" s="85"/>
      <c r="D319" s="131"/>
      <c r="E319" s="85"/>
      <c r="F319" s="85"/>
      <c r="G319" s="85"/>
      <c r="H319" s="85"/>
      <c r="I319" s="85"/>
      <c r="J319" s="126"/>
      <c r="L319" s="50"/>
      <c r="M319" s="4"/>
      <c r="N319" s="4"/>
      <c r="O319" s="4"/>
      <c r="P319" s="4"/>
    </row>
    <row r="320" spans="1:16" s="2" customFormat="1" ht="15.75" thickBot="1" x14ac:dyDescent="0.3">
      <c r="B320" s="4"/>
      <c r="C320" s="4"/>
      <c r="L320" s="4"/>
      <c r="M320" s="4"/>
      <c r="N320" s="4"/>
      <c r="O320" s="4"/>
      <c r="P320" s="4"/>
    </row>
    <row r="321" spans="1:10" ht="15.75" thickBot="1" x14ac:dyDescent="0.3">
      <c r="A321" s="2"/>
      <c r="B321" s="154" t="s">
        <v>337</v>
      </c>
      <c r="C321" s="156"/>
      <c r="D321" s="156"/>
      <c r="E321" s="156"/>
      <c r="F321" s="156"/>
      <c r="G321" s="156"/>
      <c r="H321" s="156"/>
      <c r="I321" s="157"/>
    </row>
    <row r="322" spans="1:10" x14ac:dyDescent="0.25">
      <c r="A322" s="2"/>
      <c r="B322" s="10" t="s">
        <v>26</v>
      </c>
      <c r="C322" s="2"/>
      <c r="D322" s="2"/>
      <c r="E322" s="2"/>
      <c r="F322" s="2"/>
      <c r="G322" s="67">
        <f>G323*G31*G334</f>
        <v>60384</v>
      </c>
      <c r="H322" s="2" t="s">
        <v>125</v>
      </c>
      <c r="I322" s="17"/>
    </row>
    <row r="323" spans="1:10" x14ac:dyDescent="0.25">
      <c r="A323" s="2"/>
      <c r="B323" s="10" t="s">
        <v>28</v>
      </c>
      <c r="C323" s="2"/>
      <c r="D323" s="2"/>
      <c r="E323" s="2"/>
      <c r="F323" s="2"/>
      <c r="G323" s="67">
        <v>10200</v>
      </c>
      <c r="H323" s="2" t="s">
        <v>223</v>
      </c>
      <c r="I323" s="17"/>
    </row>
    <row r="324" spans="1:10" ht="27.75" customHeight="1" x14ac:dyDescent="0.25">
      <c r="A324" s="2"/>
      <c r="B324" s="10"/>
      <c r="C324" s="395" t="s">
        <v>202</v>
      </c>
      <c r="D324" s="396"/>
      <c r="E324" s="396"/>
      <c r="F324" s="396"/>
      <c r="G324" s="67">
        <f>$G$323*0.4</f>
        <v>4080</v>
      </c>
      <c r="H324" s="2" t="s">
        <v>223</v>
      </c>
      <c r="I324" s="17"/>
    </row>
    <row r="325" spans="1:10" ht="31.5" customHeight="1" x14ac:dyDescent="0.25">
      <c r="A325" s="2"/>
      <c r="B325" s="10"/>
      <c r="C325" s="395" t="s">
        <v>203</v>
      </c>
      <c r="D325" s="396"/>
      <c r="E325" s="396"/>
      <c r="F325" s="396"/>
      <c r="G325" s="67">
        <f>$G$323*0.4</f>
        <v>4080</v>
      </c>
      <c r="H325" s="2" t="s">
        <v>223</v>
      </c>
      <c r="I325" s="17"/>
    </row>
    <row r="326" spans="1:10" x14ac:dyDescent="0.25">
      <c r="A326" s="2"/>
      <c r="B326" s="10"/>
      <c r="C326" s="2" t="s">
        <v>201</v>
      </c>
      <c r="D326" s="2"/>
      <c r="E326" s="2"/>
      <c r="F326" s="2"/>
      <c r="G326" s="67">
        <f>G323*0.2</f>
        <v>2040</v>
      </c>
      <c r="H326" s="2" t="s">
        <v>223</v>
      </c>
      <c r="I326" s="17"/>
      <c r="J326" s="19"/>
    </row>
    <row r="327" spans="1:10" x14ac:dyDescent="0.25">
      <c r="A327" s="2"/>
      <c r="B327" s="10"/>
      <c r="C327" s="2"/>
      <c r="D327" s="2"/>
      <c r="E327" s="2"/>
      <c r="F327" s="2"/>
      <c r="G327" s="29"/>
      <c r="H327" s="2"/>
      <c r="I327" s="17"/>
    </row>
    <row r="328" spans="1:10" x14ac:dyDescent="0.25">
      <c r="A328" s="2"/>
      <c r="B328" s="12" t="s">
        <v>133</v>
      </c>
      <c r="C328" s="2"/>
      <c r="D328" s="2"/>
      <c r="E328" s="2"/>
      <c r="F328" s="2"/>
      <c r="G328" s="242">
        <v>0.2</v>
      </c>
      <c r="H328" s="2"/>
      <c r="I328" s="17"/>
    </row>
    <row r="329" spans="1:10" x14ac:dyDescent="0.25">
      <c r="A329" s="2"/>
      <c r="B329" s="12" t="s">
        <v>134</v>
      </c>
      <c r="C329" s="2"/>
      <c r="D329" s="2"/>
      <c r="E329" s="2"/>
      <c r="F329" s="2"/>
      <c r="G329" s="242">
        <v>0.5</v>
      </c>
      <c r="H329" s="2"/>
      <c r="I329" s="17"/>
    </row>
    <row r="330" spans="1:10" x14ac:dyDescent="0.25">
      <c r="A330" s="2"/>
      <c r="B330" s="12" t="s">
        <v>135</v>
      </c>
      <c r="C330" s="2"/>
      <c r="D330" s="2"/>
      <c r="E330" s="2"/>
      <c r="F330" s="2"/>
      <c r="G330" s="242">
        <v>0.8</v>
      </c>
      <c r="H330" s="2"/>
      <c r="I330" s="17"/>
    </row>
    <row r="331" spans="1:10" x14ac:dyDescent="0.25">
      <c r="A331" s="2"/>
      <c r="B331" s="12" t="s">
        <v>136</v>
      </c>
      <c r="C331" s="2"/>
      <c r="D331" s="2"/>
      <c r="E331" s="2"/>
      <c r="F331" s="2"/>
      <c r="G331" s="242">
        <v>0.9</v>
      </c>
      <c r="H331" s="2"/>
      <c r="I331" s="17"/>
    </row>
    <row r="332" spans="1:10" x14ac:dyDescent="0.25">
      <c r="A332" s="1"/>
      <c r="B332" s="12" t="s">
        <v>137</v>
      </c>
      <c r="C332" s="5"/>
      <c r="D332" s="5"/>
      <c r="E332" s="5"/>
      <c r="F332" s="2"/>
      <c r="G332" s="242">
        <v>1</v>
      </c>
      <c r="H332" s="2"/>
      <c r="I332" s="17"/>
      <c r="J332" s="19"/>
    </row>
    <row r="333" spans="1:10" x14ac:dyDescent="0.25">
      <c r="A333" s="1"/>
      <c r="B333" s="12"/>
      <c r="C333" s="5"/>
      <c r="D333" s="5"/>
      <c r="E333" s="5"/>
      <c r="F333" s="2"/>
      <c r="G333" s="61"/>
      <c r="H333" s="2"/>
      <c r="I333" s="17"/>
    </row>
    <row r="334" spans="1:10" x14ac:dyDescent="0.25">
      <c r="A334" s="1"/>
      <c r="B334" s="12" t="s">
        <v>152</v>
      </c>
      <c r="C334" s="5"/>
      <c r="D334" s="5"/>
      <c r="E334" s="5"/>
      <c r="F334" s="2"/>
      <c r="G334" s="242">
        <v>0.8</v>
      </c>
      <c r="H334" s="243"/>
      <c r="I334" s="17"/>
    </row>
    <row r="335" spans="1:10" ht="30" customHeight="1" x14ac:dyDescent="0.25">
      <c r="A335" s="1"/>
      <c r="B335" s="12"/>
      <c r="C335" s="5"/>
      <c r="D335" s="5"/>
      <c r="E335" s="5"/>
      <c r="F335" s="2"/>
      <c r="G335" s="261" t="s">
        <v>291</v>
      </c>
      <c r="H335" s="282" t="s">
        <v>290</v>
      </c>
      <c r="I335" s="283" t="s">
        <v>317</v>
      </c>
    </row>
    <row r="336" spans="1:10" x14ac:dyDescent="0.25">
      <c r="A336" s="1"/>
      <c r="B336" s="12" t="s">
        <v>288</v>
      </c>
      <c r="C336" s="5"/>
      <c r="D336" s="5"/>
      <c r="E336" s="5"/>
      <c r="F336" s="2"/>
      <c r="G336" s="242">
        <v>0.12</v>
      </c>
      <c r="H336" s="244">
        <v>0.05</v>
      </c>
      <c r="I336" s="284">
        <f>H336-G336</f>
        <v>-6.9999999999999993E-2</v>
      </c>
    </row>
    <row r="337" spans="1:26" ht="15.75" thickBot="1" x14ac:dyDescent="0.3">
      <c r="A337" s="1"/>
      <c r="B337" s="13" t="s">
        <v>289</v>
      </c>
      <c r="C337" s="25"/>
      <c r="D337" s="25"/>
      <c r="E337" s="25"/>
      <c r="F337" s="14"/>
      <c r="G337" s="249">
        <v>0.05</v>
      </c>
      <c r="H337" s="249">
        <v>0.05</v>
      </c>
      <c r="I337" s="215">
        <f>H337-G337</f>
        <v>0</v>
      </c>
      <c r="J337" s="19"/>
    </row>
    <row r="338" spans="1:26" ht="15.75" thickBot="1" x14ac:dyDescent="0.3">
      <c r="A338" s="1"/>
      <c r="B338" s="4"/>
      <c r="C338" s="5"/>
      <c r="D338" s="5"/>
      <c r="E338" s="5"/>
      <c r="F338" s="2"/>
      <c r="G338" s="2"/>
      <c r="H338" s="2"/>
      <c r="I338" s="2"/>
    </row>
    <row r="339" spans="1:26" x14ac:dyDescent="0.25">
      <c r="A339" s="1"/>
      <c r="B339" s="35" t="s">
        <v>338</v>
      </c>
      <c r="C339" s="36"/>
      <c r="D339" s="36"/>
      <c r="E339" s="36"/>
      <c r="F339" s="37"/>
      <c r="G339" s="37"/>
      <c r="H339" s="37"/>
      <c r="I339" s="37"/>
      <c r="J339" s="37"/>
      <c r="K339" s="37"/>
      <c r="L339" s="37"/>
      <c r="M339" s="37"/>
      <c r="N339" s="37"/>
      <c r="O339" s="37"/>
      <c r="P339" s="37"/>
      <c r="Q339" s="37"/>
      <c r="R339" s="37"/>
      <c r="S339" s="37"/>
      <c r="T339" s="37"/>
      <c r="U339" s="37"/>
      <c r="V339" s="37"/>
      <c r="W339" s="37"/>
      <c r="X339" s="37"/>
      <c r="Y339" s="37"/>
      <c r="Z339" s="38"/>
    </row>
    <row r="340" spans="1:26" x14ac:dyDescent="0.25">
      <c r="B340" s="10"/>
      <c r="C340" s="2"/>
      <c r="D340" s="2"/>
      <c r="E340" s="2"/>
      <c r="F340" s="2"/>
      <c r="G340" s="2"/>
      <c r="H340" s="2"/>
      <c r="I340" s="2"/>
      <c r="J340" s="2"/>
      <c r="K340" s="2"/>
      <c r="L340" s="2"/>
      <c r="M340" s="2"/>
      <c r="N340" s="2"/>
      <c r="O340" s="2"/>
      <c r="P340" s="22"/>
      <c r="Q340" s="22"/>
      <c r="R340" s="22"/>
      <c r="S340" s="22"/>
      <c r="T340" s="22"/>
      <c r="U340" s="22"/>
      <c r="V340" s="22"/>
      <c r="W340" s="22"/>
      <c r="X340" s="22"/>
      <c r="Y340" s="22"/>
      <c r="Z340" s="173"/>
    </row>
    <row r="341" spans="1:26" x14ac:dyDescent="0.25">
      <c r="B341" s="120" t="s">
        <v>22</v>
      </c>
      <c r="C341" s="32"/>
      <c r="D341" s="32"/>
      <c r="E341" s="165" t="s">
        <v>249</v>
      </c>
      <c r="F341" s="166">
        <v>0</v>
      </c>
      <c r="G341" s="166">
        <v>1</v>
      </c>
      <c r="H341" s="166">
        <v>2</v>
      </c>
      <c r="I341" s="166">
        <v>3</v>
      </c>
      <c r="J341" s="166">
        <v>4</v>
      </c>
      <c r="K341" s="166">
        <v>5</v>
      </c>
      <c r="L341" s="166">
        <v>6</v>
      </c>
      <c r="M341" s="166">
        <v>7</v>
      </c>
      <c r="N341" s="166">
        <v>8</v>
      </c>
      <c r="O341" s="166">
        <v>9</v>
      </c>
      <c r="P341" s="166">
        <v>10</v>
      </c>
      <c r="Q341" s="166">
        <v>11</v>
      </c>
      <c r="R341" s="166">
        <v>12</v>
      </c>
      <c r="S341" s="166">
        <v>13</v>
      </c>
      <c r="T341" s="166">
        <v>14</v>
      </c>
      <c r="U341" s="166">
        <v>15</v>
      </c>
      <c r="V341" s="166">
        <v>16</v>
      </c>
      <c r="W341" s="166">
        <v>17</v>
      </c>
      <c r="X341" s="166">
        <v>18</v>
      </c>
      <c r="Y341" s="166">
        <v>19</v>
      </c>
      <c r="Z341" s="167">
        <v>20</v>
      </c>
    </row>
    <row r="342" spans="1:26" x14ac:dyDescent="0.25">
      <c r="B342" s="10"/>
      <c r="C342" s="2"/>
      <c r="D342" s="2"/>
      <c r="E342" s="3"/>
      <c r="F342" s="262"/>
      <c r="G342" s="263"/>
      <c r="H342" s="263"/>
      <c r="I342" s="263"/>
      <c r="J342" s="263"/>
      <c r="K342" s="263"/>
      <c r="L342" s="263"/>
      <c r="M342" s="263"/>
      <c r="N342" s="263"/>
      <c r="O342" s="263"/>
      <c r="P342" s="263"/>
      <c r="Q342" s="263"/>
      <c r="R342" s="263"/>
      <c r="S342" s="263"/>
      <c r="T342" s="263"/>
      <c r="U342" s="263"/>
      <c r="V342" s="263"/>
      <c r="W342" s="263"/>
      <c r="X342" s="263"/>
      <c r="Y342" s="263"/>
      <c r="Z342" s="264"/>
    </row>
    <row r="343" spans="1:26" x14ac:dyDescent="0.25">
      <c r="B343" s="12" t="s">
        <v>50</v>
      </c>
      <c r="C343" s="2"/>
      <c r="D343" s="2"/>
      <c r="E343" s="3"/>
      <c r="F343" s="265"/>
      <c r="G343" s="257">
        <f>H62</f>
        <v>0</v>
      </c>
      <c r="H343" s="257">
        <f>G343</f>
        <v>0</v>
      </c>
      <c r="I343" s="257">
        <f t="shared" ref="I343:P343" si="9">H343</f>
        <v>0</v>
      </c>
      <c r="J343" s="257">
        <f t="shared" si="9"/>
        <v>0</v>
      </c>
      <c r="K343" s="257">
        <f t="shared" si="9"/>
        <v>0</v>
      </c>
      <c r="L343" s="257">
        <f t="shared" si="9"/>
        <v>0</v>
      </c>
      <c r="M343" s="257">
        <f t="shared" si="9"/>
        <v>0</v>
      </c>
      <c r="N343" s="257">
        <f t="shared" si="9"/>
        <v>0</v>
      </c>
      <c r="O343" s="257">
        <f t="shared" si="9"/>
        <v>0</v>
      </c>
      <c r="P343" s="257">
        <f t="shared" si="9"/>
        <v>0</v>
      </c>
      <c r="Q343" s="257">
        <f t="shared" ref="Q343:Z343" si="10">P343</f>
        <v>0</v>
      </c>
      <c r="R343" s="257">
        <f t="shared" si="10"/>
        <v>0</v>
      </c>
      <c r="S343" s="257">
        <f t="shared" si="10"/>
        <v>0</v>
      </c>
      <c r="T343" s="257">
        <f t="shared" si="10"/>
        <v>0</v>
      </c>
      <c r="U343" s="257">
        <f t="shared" si="10"/>
        <v>0</v>
      </c>
      <c r="V343" s="257">
        <f t="shared" si="10"/>
        <v>0</v>
      </c>
      <c r="W343" s="257">
        <f t="shared" si="10"/>
        <v>0</v>
      </c>
      <c r="X343" s="257">
        <f t="shared" si="10"/>
        <v>0</v>
      </c>
      <c r="Y343" s="257">
        <f t="shared" si="10"/>
        <v>0</v>
      </c>
      <c r="Z343" s="272">
        <f t="shared" si="10"/>
        <v>0</v>
      </c>
    </row>
    <row r="344" spans="1:26" x14ac:dyDescent="0.25">
      <c r="B344" s="12" t="s">
        <v>51</v>
      </c>
      <c r="C344" s="2"/>
      <c r="D344" s="2"/>
      <c r="E344" s="3"/>
      <c r="F344" s="265"/>
      <c r="G344" s="257">
        <f>H63</f>
        <v>0</v>
      </c>
      <c r="H344" s="257">
        <f t="shared" ref="H344:P344" si="11">G344</f>
        <v>0</v>
      </c>
      <c r="I344" s="257">
        <f t="shared" si="11"/>
        <v>0</v>
      </c>
      <c r="J344" s="257">
        <f t="shared" si="11"/>
        <v>0</v>
      </c>
      <c r="K344" s="257">
        <f t="shared" si="11"/>
        <v>0</v>
      </c>
      <c r="L344" s="257">
        <f t="shared" si="11"/>
        <v>0</v>
      </c>
      <c r="M344" s="257">
        <f t="shared" si="11"/>
        <v>0</v>
      </c>
      <c r="N344" s="257">
        <f t="shared" si="11"/>
        <v>0</v>
      </c>
      <c r="O344" s="257">
        <f t="shared" si="11"/>
        <v>0</v>
      </c>
      <c r="P344" s="257">
        <f t="shared" si="11"/>
        <v>0</v>
      </c>
      <c r="Q344" s="257">
        <f t="shared" ref="Q344:Z344" si="12">P344</f>
        <v>0</v>
      </c>
      <c r="R344" s="257">
        <f t="shared" si="12"/>
        <v>0</v>
      </c>
      <c r="S344" s="257">
        <f t="shared" si="12"/>
        <v>0</v>
      </c>
      <c r="T344" s="257">
        <f t="shared" si="12"/>
        <v>0</v>
      </c>
      <c r="U344" s="257">
        <f t="shared" si="12"/>
        <v>0</v>
      </c>
      <c r="V344" s="257">
        <f t="shared" si="12"/>
        <v>0</v>
      </c>
      <c r="W344" s="257">
        <f t="shared" si="12"/>
        <v>0</v>
      </c>
      <c r="X344" s="257">
        <f t="shared" si="12"/>
        <v>0</v>
      </c>
      <c r="Y344" s="257">
        <f t="shared" si="12"/>
        <v>0</v>
      </c>
      <c r="Z344" s="272">
        <f t="shared" si="12"/>
        <v>0</v>
      </c>
    </row>
    <row r="345" spans="1:26" x14ac:dyDescent="0.25">
      <c r="B345" s="12" t="s">
        <v>52</v>
      </c>
      <c r="C345" s="2"/>
      <c r="D345" s="2"/>
      <c r="E345" s="3"/>
      <c r="F345" s="265"/>
      <c r="G345" s="257">
        <f>H64</f>
        <v>0</v>
      </c>
      <c r="H345" s="257">
        <f t="shared" ref="H345:P345" si="13">G345</f>
        <v>0</v>
      </c>
      <c r="I345" s="257">
        <f t="shared" si="13"/>
        <v>0</v>
      </c>
      <c r="J345" s="257">
        <f t="shared" si="13"/>
        <v>0</v>
      </c>
      <c r="K345" s="257">
        <f t="shared" si="13"/>
        <v>0</v>
      </c>
      <c r="L345" s="257">
        <f t="shared" si="13"/>
        <v>0</v>
      </c>
      <c r="M345" s="257">
        <f t="shared" si="13"/>
        <v>0</v>
      </c>
      <c r="N345" s="257">
        <f t="shared" si="13"/>
        <v>0</v>
      </c>
      <c r="O345" s="257">
        <f t="shared" si="13"/>
        <v>0</v>
      </c>
      <c r="P345" s="257">
        <f t="shared" si="13"/>
        <v>0</v>
      </c>
      <c r="Q345" s="257">
        <f t="shared" ref="Q345:Z345" si="14">P345</f>
        <v>0</v>
      </c>
      <c r="R345" s="257">
        <f t="shared" si="14"/>
        <v>0</v>
      </c>
      <c r="S345" s="257">
        <f t="shared" si="14"/>
        <v>0</v>
      </c>
      <c r="T345" s="257">
        <f t="shared" si="14"/>
        <v>0</v>
      </c>
      <c r="U345" s="257">
        <f t="shared" si="14"/>
        <v>0</v>
      </c>
      <c r="V345" s="257">
        <f t="shared" si="14"/>
        <v>0</v>
      </c>
      <c r="W345" s="257">
        <f t="shared" si="14"/>
        <v>0</v>
      </c>
      <c r="X345" s="257">
        <f t="shared" si="14"/>
        <v>0</v>
      </c>
      <c r="Y345" s="257">
        <f t="shared" si="14"/>
        <v>0</v>
      </c>
      <c r="Z345" s="272">
        <f t="shared" si="14"/>
        <v>0</v>
      </c>
    </row>
    <row r="346" spans="1:26" x14ac:dyDescent="0.25">
      <c r="B346" s="12" t="s">
        <v>204</v>
      </c>
      <c r="C346" s="2"/>
      <c r="D346" s="2"/>
      <c r="E346" s="3"/>
      <c r="F346" s="265"/>
      <c r="G346" s="257">
        <f>H65</f>
        <v>0</v>
      </c>
      <c r="H346" s="257">
        <f t="shared" ref="H346:P346" si="15">G346</f>
        <v>0</v>
      </c>
      <c r="I346" s="257">
        <f t="shared" si="15"/>
        <v>0</v>
      </c>
      <c r="J346" s="257">
        <f t="shared" si="15"/>
        <v>0</v>
      </c>
      <c r="K346" s="257">
        <f t="shared" si="15"/>
        <v>0</v>
      </c>
      <c r="L346" s="257">
        <f t="shared" si="15"/>
        <v>0</v>
      </c>
      <c r="M346" s="257">
        <f t="shared" si="15"/>
        <v>0</v>
      </c>
      <c r="N346" s="257">
        <f t="shared" si="15"/>
        <v>0</v>
      </c>
      <c r="O346" s="257">
        <f t="shared" si="15"/>
        <v>0</v>
      </c>
      <c r="P346" s="257">
        <f t="shared" si="15"/>
        <v>0</v>
      </c>
      <c r="Q346" s="257">
        <f t="shared" ref="Q346:Z346" si="16">P346</f>
        <v>0</v>
      </c>
      <c r="R346" s="257">
        <f t="shared" si="16"/>
        <v>0</v>
      </c>
      <c r="S346" s="257">
        <f t="shared" si="16"/>
        <v>0</v>
      </c>
      <c r="T346" s="257">
        <f t="shared" si="16"/>
        <v>0</v>
      </c>
      <c r="U346" s="257">
        <f t="shared" si="16"/>
        <v>0</v>
      </c>
      <c r="V346" s="257">
        <f t="shared" si="16"/>
        <v>0</v>
      </c>
      <c r="W346" s="257">
        <f t="shared" si="16"/>
        <v>0</v>
      </c>
      <c r="X346" s="257">
        <f t="shared" si="16"/>
        <v>0</v>
      </c>
      <c r="Y346" s="257">
        <f t="shared" si="16"/>
        <v>0</v>
      </c>
      <c r="Z346" s="272">
        <f t="shared" si="16"/>
        <v>0</v>
      </c>
    </row>
    <row r="347" spans="1:26" x14ac:dyDescent="0.25">
      <c r="B347" s="12" t="s">
        <v>321</v>
      </c>
      <c r="C347" s="2"/>
      <c r="D347" s="2"/>
      <c r="E347" s="3"/>
      <c r="F347" s="265"/>
      <c r="G347" s="257">
        <f>H66</f>
        <v>0</v>
      </c>
      <c r="H347" s="257">
        <f>G347</f>
        <v>0</v>
      </c>
      <c r="I347" s="257">
        <f t="shared" ref="I347:P347" si="17">H347</f>
        <v>0</v>
      </c>
      <c r="J347" s="257">
        <f t="shared" si="17"/>
        <v>0</v>
      </c>
      <c r="K347" s="257">
        <f t="shared" si="17"/>
        <v>0</v>
      </c>
      <c r="L347" s="257">
        <f>K347</f>
        <v>0</v>
      </c>
      <c r="M347" s="257">
        <f t="shared" si="17"/>
        <v>0</v>
      </c>
      <c r="N347" s="257">
        <f t="shared" si="17"/>
        <v>0</v>
      </c>
      <c r="O347" s="257">
        <f t="shared" si="17"/>
        <v>0</v>
      </c>
      <c r="P347" s="257">
        <f t="shared" si="17"/>
        <v>0</v>
      </c>
      <c r="Q347" s="257">
        <f t="shared" ref="Q347:Z347" si="18">P347</f>
        <v>0</v>
      </c>
      <c r="R347" s="257">
        <f t="shared" si="18"/>
        <v>0</v>
      </c>
      <c r="S347" s="257">
        <f t="shared" si="18"/>
        <v>0</v>
      </c>
      <c r="T347" s="257">
        <f t="shared" si="18"/>
        <v>0</v>
      </c>
      <c r="U347" s="257">
        <f t="shared" si="18"/>
        <v>0</v>
      </c>
      <c r="V347" s="257">
        <f t="shared" si="18"/>
        <v>0</v>
      </c>
      <c r="W347" s="257">
        <f t="shared" si="18"/>
        <v>0</v>
      </c>
      <c r="X347" s="257">
        <f t="shared" si="18"/>
        <v>0</v>
      </c>
      <c r="Y347" s="257">
        <f t="shared" si="18"/>
        <v>0</v>
      </c>
      <c r="Z347" s="272">
        <f t="shared" si="18"/>
        <v>0</v>
      </c>
    </row>
    <row r="348" spans="1:26" x14ac:dyDescent="0.25">
      <c r="B348" s="12" t="s">
        <v>24</v>
      </c>
      <c r="C348" s="2"/>
      <c r="D348" s="2"/>
      <c r="E348" s="3"/>
      <c r="F348" s="265"/>
      <c r="G348" s="257">
        <f>$G$68</f>
        <v>0</v>
      </c>
      <c r="H348" s="257">
        <f t="shared" ref="H348:P348" si="19">G348</f>
        <v>0</v>
      </c>
      <c r="I348" s="257">
        <f t="shared" si="19"/>
        <v>0</v>
      </c>
      <c r="J348" s="257">
        <f t="shared" si="19"/>
        <v>0</v>
      </c>
      <c r="K348" s="257">
        <f t="shared" si="19"/>
        <v>0</v>
      </c>
      <c r="L348" s="257">
        <f t="shared" si="19"/>
        <v>0</v>
      </c>
      <c r="M348" s="257">
        <f t="shared" si="19"/>
        <v>0</v>
      </c>
      <c r="N348" s="257">
        <f t="shared" si="19"/>
        <v>0</v>
      </c>
      <c r="O348" s="257">
        <f t="shared" si="19"/>
        <v>0</v>
      </c>
      <c r="P348" s="257">
        <f t="shared" si="19"/>
        <v>0</v>
      </c>
      <c r="Q348" s="257">
        <f t="shared" ref="Q348:Z348" si="20">P348</f>
        <v>0</v>
      </c>
      <c r="R348" s="257">
        <f t="shared" si="20"/>
        <v>0</v>
      </c>
      <c r="S348" s="257">
        <f t="shared" si="20"/>
        <v>0</v>
      </c>
      <c r="T348" s="257">
        <f t="shared" si="20"/>
        <v>0</v>
      </c>
      <c r="U348" s="257">
        <f t="shared" si="20"/>
        <v>0</v>
      </c>
      <c r="V348" s="257">
        <f t="shared" si="20"/>
        <v>0</v>
      </c>
      <c r="W348" s="257">
        <f t="shared" si="20"/>
        <v>0</v>
      </c>
      <c r="X348" s="257">
        <f t="shared" si="20"/>
        <v>0</v>
      </c>
      <c r="Y348" s="257">
        <f t="shared" si="20"/>
        <v>0</v>
      </c>
      <c r="Z348" s="272">
        <f t="shared" si="20"/>
        <v>0</v>
      </c>
    </row>
    <row r="349" spans="1:26" x14ac:dyDescent="0.25">
      <c r="B349" s="12"/>
      <c r="C349" s="2"/>
      <c r="D349" s="2"/>
      <c r="E349" s="3"/>
      <c r="F349" s="265"/>
      <c r="G349" s="257"/>
      <c r="H349" s="257"/>
      <c r="I349" s="257"/>
      <c r="J349" s="257"/>
      <c r="K349" s="257"/>
      <c r="L349" s="257"/>
      <c r="M349" s="257"/>
      <c r="N349" s="257"/>
      <c r="O349" s="257"/>
      <c r="P349" s="257"/>
      <c r="Q349" s="257"/>
      <c r="R349" s="257"/>
      <c r="S349" s="257"/>
      <c r="T349" s="257"/>
      <c r="U349" s="257"/>
      <c r="V349" s="257"/>
      <c r="W349" s="257"/>
      <c r="X349" s="257"/>
      <c r="Y349" s="257"/>
      <c r="Z349" s="272"/>
    </row>
    <row r="350" spans="1:26" x14ac:dyDescent="0.25">
      <c r="A350">
        <v>0</v>
      </c>
      <c r="B350" s="12" t="s">
        <v>251</v>
      </c>
      <c r="C350" s="2"/>
      <c r="D350" s="2"/>
      <c r="E350" s="3"/>
      <c r="F350" s="265"/>
      <c r="G350" s="257">
        <f>$H$71</f>
        <v>2.4E-2</v>
      </c>
      <c r="H350" s="257">
        <f t="shared" ref="H350:P350" si="21">G350</f>
        <v>2.4E-2</v>
      </c>
      <c r="I350" s="257">
        <f t="shared" si="21"/>
        <v>2.4E-2</v>
      </c>
      <c r="J350" s="257">
        <f t="shared" si="21"/>
        <v>2.4E-2</v>
      </c>
      <c r="K350" s="257">
        <f t="shared" si="21"/>
        <v>2.4E-2</v>
      </c>
      <c r="L350" s="257">
        <f t="shared" si="21"/>
        <v>2.4E-2</v>
      </c>
      <c r="M350" s="257">
        <f t="shared" si="21"/>
        <v>2.4E-2</v>
      </c>
      <c r="N350" s="257">
        <f t="shared" si="21"/>
        <v>2.4E-2</v>
      </c>
      <c r="O350" s="257">
        <f t="shared" si="21"/>
        <v>2.4E-2</v>
      </c>
      <c r="P350" s="257">
        <f t="shared" si="21"/>
        <v>2.4E-2</v>
      </c>
      <c r="Q350" s="257">
        <f t="shared" ref="Q350:Z350" si="22">P350</f>
        <v>2.4E-2</v>
      </c>
      <c r="R350" s="257">
        <f t="shared" si="22"/>
        <v>2.4E-2</v>
      </c>
      <c r="S350" s="257">
        <f t="shared" si="22"/>
        <v>2.4E-2</v>
      </c>
      <c r="T350" s="257">
        <f t="shared" si="22"/>
        <v>2.4E-2</v>
      </c>
      <c r="U350" s="257">
        <f t="shared" si="22"/>
        <v>2.4E-2</v>
      </c>
      <c r="V350" s="257">
        <f t="shared" si="22"/>
        <v>2.4E-2</v>
      </c>
      <c r="W350" s="257">
        <f t="shared" si="22"/>
        <v>2.4E-2</v>
      </c>
      <c r="X350" s="257">
        <f t="shared" si="22"/>
        <v>2.4E-2</v>
      </c>
      <c r="Y350" s="257">
        <f t="shared" si="22"/>
        <v>2.4E-2</v>
      </c>
      <c r="Z350" s="272">
        <f t="shared" si="22"/>
        <v>2.4E-2</v>
      </c>
    </row>
    <row r="351" spans="1:26" x14ac:dyDescent="0.25">
      <c r="B351" s="12" t="s">
        <v>252</v>
      </c>
      <c r="C351" s="2"/>
      <c r="D351" s="2"/>
      <c r="E351" s="3"/>
      <c r="F351" s="265"/>
      <c r="G351" s="257">
        <f>$H$72</f>
        <v>1.4999999999999999E-2</v>
      </c>
      <c r="H351" s="257">
        <f t="shared" ref="H351:P351" si="23">G351</f>
        <v>1.4999999999999999E-2</v>
      </c>
      <c r="I351" s="257">
        <f t="shared" si="23"/>
        <v>1.4999999999999999E-2</v>
      </c>
      <c r="J351" s="257">
        <f t="shared" si="23"/>
        <v>1.4999999999999999E-2</v>
      </c>
      <c r="K351" s="257">
        <f t="shared" si="23"/>
        <v>1.4999999999999999E-2</v>
      </c>
      <c r="L351" s="257">
        <f t="shared" si="23"/>
        <v>1.4999999999999999E-2</v>
      </c>
      <c r="M351" s="257">
        <f t="shared" si="23"/>
        <v>1.4999999999999999E-2</v>
      </c>
      <c r="N351" s="257">
        <f t="shared" si="23"/>
        <v>1.4999999999999999E-2</v>
      </c>
      <c r="O351" s="257">
        <f t="shared" si="23"/>
        <v>1.4999999999999999E-2</v>
      </c>
      <c r="P351" s="257">
        <f t="shared" si="23"/>
        <v>1.4999999999999999E-2</v>
      </c>
      <c r="Q351" s="257">
        <f t="shared" ref="Q351:Z351" si="24">P351</f>
        <v>1.4999999999999999E-2</v>
      </c>
      <c r="R351" s="257">
        <f t="shared" si="24"/>
        <v>1.4999999999999999E-2</v>
      </c>
      <c r="S351" s="257">
        <f t="shared" si="24"/>
        <v>1.4999999999999999E-2</v>
      </c>
      <c r="T351" s="257">
        <f t="shared" si="24"/>
        <v>1.4999999999999999E-2</v>
      </c>
      <c r="U351" s="257">
        <f t="shared" si="24"/>
        <v>1.4999999999999999E-2</v>
      </c>
      <c r="V351" s="257">
        <f t="shared" si="24"/>
        <v>1.4999999999999999E-2</v>
      </c>
      <c r="W351" s="257">
        <f t="shared" si="24"/>
        <v>1.4999999999999999E-2</v>
      </c>
      <c r="X351" s="257">
        <f t="shared" si="24"/>
        <v>1.4999999999999999E-2</v>
      </c>
      <c r="Y351" s="257">
        <f t="shared" si="24"/>
        <v>1.4999999999999999E-2</v>
      </c>
      <c r="Z351" s="272">
        <f t="shared" si="24"/>
        <v>1.4999999999999999E-2</v>
      </c>
    </row>
    <row r="352" spans="1:26" x14ac:dyDescent="0.25">
      <c r="B352" s="12" t="s">
        <v>253</v>
      </c>
      <c r="C352" s="2"/>
      <c r="D352" s="2"/>
      <c r="E352" s="3"/>
      <c r="F352" s="265"/>
      <c r="G352" s="257">
        <f>$H$73</f>
        <v>0</v>
      </c>
      <c r="H352" s="257">
        <f t="shared" ref="H352:P352" si="25">G352</f>
        <v>0</v>
      </c>
      <c r="I352" s="257">
        <f t="shared" si="25"/>
        <v>0</v>
      </c>
      <c r="J352" s="257">
        <f t="shared" si="25"/>
        <v>0</v>
      </c>
      <c r="K352" s="257">
        <f t="shared" si="25"/>
        <v>0</v>
      </c>
      <c r="L352" s="257">
        <f t="shared" si="25"/>
        <v>0</v>
      </c>
      <c r="M352" s="257">
        <f t="shared" si="25"/>
        <v>0</v>
      </c>
      <c r="N352" s="257">
        <f t="shared" si="25"/>
        <v>0</v>
      </c>
      <c r="O352" s="257">
        <f t="shared" si="25"/>
        <v>0</v>
      </c>
      <c r="P352" s="257">
        <f t="shared" si="25"/>
        <v>0</v>
      </c>
      <c r="Q352" s="257">
        <f t="shared" ref="Q352:Z352" si="26">P352</f>
        <v>0</v>
      </c>
      <c r="R352" s="257">
        <f t="shared" si="26"/>
        <v>0</v>
      </c>
      <c r="S352" s="257">
        <f t="shared" si="26"/>
        <v>0</v>
      </c>
      <c r="T352" s="257">
        <f t="shared" si="26"/>
        <v>0</v>
      </c>
      <c r="U352" s="257">
        <f t="shared" si="26"/>
        <v>0</v>
      </c>
      <c r="V352" s="257">
        <f t="shared" si="26"/>
        <v>0</v>
      </c>
      <c r="W352" s="257">
        <f t="shared" si="26"/>
        <v>0</v>
      </c>
      <c r="X352" s="257">
        <f t="shared" si="26"/>
        <v>0</v>
      </c>
      <c r="Y352" s="257">
        <f t="shared" si="26"/>
        <v>0</v>
      </c>
      <c r="Z352" s="272">
        <f t="shared" si="26"/>
        <v>0</v>
      </c>
    </row>
    <row r="353" spans="2:26" x14ac:dyDescent="0.25">
      <c r="B353" s="12" t="s">
        <v>254</v>
      </c>
      <c r="C353" s="2"/>
      <c r="D353" s="2"/>
      <c r="E353" s="3"/>
      <c r="F353" s="265"/>
      <c r="G353" s="257">
        <f>$H$74</f>
        <v>0</v>
      </c>
      <c r="H353" s="257">
        <f t="shared" ref="H353:P353" si="27">G353</f>
        <v>0</v>
      </c>
      <c r="I353" s="257">
        <f t="shared" si="27"/>
        <v>0</v>
      </c>
      <c r="J353" s="257">
        <f t="shared" si="27"/>
        <v>0</v>
      </c>
      <c r="K353" s="257">
        <f t="shared" si="27"/>
        <v>0</v>
      </c>
      <c r="L353" s="257">
        <f t="shared" si="27"/>
        <v>0</v>
      </c>
      <c r="M353" s="257">
        <f t="shared" si="27"/>
        <v>0</v>
      </c>
      <c r="N353" s="257">
        <f t="shared" si="27"/>
        <v>0</v>
      </c>
      <c r="O353" s="257">
        <f t="shared" si="27"/>
        <v>0</v>
      </c>
      <c r="P353" s="257">
        <f t="shared" si="27"/>
        <v>0</v>
      </c>
      <c r="Q353" s="257">
        <f t="shared" ref="Q353:Z353" si="28">P353</f>
        <v>0</v>
      </c>
      <c r="R353" s="257">
        <f t="shared" si="28"/>
        <v>0</v>
      </c>
      <c r="S353" s="257">
        <f t="shared" si="28"/>
        <v>0</v>
      </c>
      <c r="T353" s="257">
        <f t="shared" si="28"/>
        <v>0</v>
      </c>
      <c r="U353" s="257">
        <f t="shared" si="28"/>
        <v>0</v>
      </c>
      <c r="V353" s="257">
        <f t="shared" si="28"/>
        <v>0</v>
      </c>
      <c r="W353" s="257">
        <f t="shared" si="28"/>
        <v>0</v>
      </c>
      <c r="X353" s="257">
        <f t="shared" si="28"/>
        <v>0</v>
      </c>
      <c r="Y353" s="257">
        <f t="shared" si="28"/>
        <v>0</v>
      </c>
      <c r="Z353" s="272">
        <f t="shared" si="28"/>
        <v>0</v>
      </c>
    </row>
    <row r="354" spans="2:26" x14ac:dyDescent="0.25">
      <c r="B354" s="10" t="s">
        <v>322</v>
      </c>
      <c r="C354" s="2"/>
      <c r="D354" s="2"/>
      <c r="E354" s="3"/>
      <c r="F354" s="268"/>
      <c r="G354" s="257">
        <f>$H$75</f>
        <v>0</v>
      </c>
      <c r="H354" s="257">
        <f t="shared" ref="H354:P354" si="29">G354</f>
        <v>0</v>
      </c>
      <c r="I354" s="257">
        <f t="shared" si="29"/>
        <v>0</v>
      </c>
      <c r="J354" s="257">
        <f t="shared" si="29"/>
        <v>0</v>
      </c>
      <c r="K354" s="257">
        <f>J354</f>
        <v>0</v>
      </c>
      <c r="L354" s="257">
        <f t="shared" si="29"/>
        <v>0</v>
      </c>
      <c r="M354" s="257">
        <f t="shared" si="29"/>
        <v>0</v>
      </c>
      <c r="N354" s="257">
        <f t="shared" si="29"/>
        <v>0</v>
      </c>
      <c r="O354" s="257">
        <f t="shared" si="29"/>
        <v>0</v>
      </c>
      <c r="P354" s="257">
        <f t="shared" si="29"/>
        <v>0</v>
      </c>
      <c r="Q354" s="257">
        <f t="shared" ref="Q354:Z354" si="30">P354</f>
        <v>0</v>
      </c>
      <c r="R354" s="257">
        <f t="shared" si="30"/>
        <v>0</v>
      </c>
      <c r="S354" s="257">
        <f t="shared" si="30"/>
        <v>0</v>
      </c>
      <c r="T354" s="257">
        <f t="shared" si="30"/>
        <v>0</v>
      </c>
      <c r="U354" s="257">
        <f t="shared" si="30"/>
        <v>0</v>
      </c>
      <c r="V354" s="257">
        <f t="shared" si="30"/>
        <v>0</v>
      </c>
      <c r="W354" s="257">
        <f t="shared" si="30"/>
        <v>0</v>
      </c>
      <c r="X354" s="257">
        <f t="shared" si="30"/>
        <v>0</v>
      </c>
      <c r="Y354" s="257">
        <f t="shared" si="30"/>
        <v>0</v>
      </c>
      <c r="Z354" s="272">
        <f t="shared" si="30"/>
        <v>0</v>
      </c>
    </row>
    <row r="355" spans="2:26" x14ac:dyDescent="0.25">
      <c r="B355" s="12" t="s">
        <v>23</v>
      </c>
      <c r="C355" s="2"/>
      <c r="D355" s="2"/>
      <c r="E355" s="3"/>
      <c r="F355" s="265"/>
      <c r="G355" s="257">
        <f>$H$77</f>
        <v>0</v>
      </c>
      <c r="H355" s="257">
        <f t="shared" ref="H355:P355" si="31">G355</f>
        <v>0</v>
      </c>
      <c r="I355" s="257">
        <f t="shared" si="31"/>
        <v>0</v>
      </c>
      <c r="J355" s="257">
        <f t="shared" si="31"/>
        <v>0</v>
      </c>
      <c r="K355" s="257">
        <f t="shared" si="31"/>
        <v>0</v>
      </c>
      <c r="L355" s="257">
        <f t="shared" si="31"/>
        <v>0</v>
      </c>
      <c r="M355" s="257">
        <f t="shared" si="31"/>
        <v>0</v>
      </c>
      <c r="N355" s="257">
        <f t="shared" si="31"/>
        <v>0</v>
      </c>
      <c r="O355" s="257">
        <f t="shared" si="31"/>
        <v>0</v>
      </c>
      <c r="P355" s="257">
        <f t="shared" si="31"/>
        <v>0</v>
      </c>
      <c r="Q355" s="257">
        <f t="shared" ref="Q355:Z355" si="32">P355</f>
        <v>0</v>
      </c>
      <c r="R355" s="257">
        <f t="shared" si="32"/>
        <v>0</v>
      </c>
      <c r="S355" s="257">
        <f t="shared" si="32"/>
        <v>0</v>
      </c>
      <c r="T355" s="257">
        <f t="shared" si="32"/>
        <v>0</v>
      </c>
      <c r="U355" s="257">
        <f t="shared" si="32"/>
        <v>0</v>
      </c>
      <c r="V355" s="257">
        <f t="shared" si="32"/>
        <v>0</v>
      </c>
      <c r="W355" s="257">
        <f t="shared" si="32"/>
        <v>0</v>
      </c>
      <c r="X355" s="257">
        <f t="shared" si="32"/>
        <v>0</v>
      </c>
      <c r="Y355" s="257">
        <f t="shared" si="32"/>
        <v>0</v>
      </c>
      <c r="Z355" s="272">
        <f t="shared" si="32"/>
        <v>0</v>
      </c>
    </row>
    <row r="356" spans="2:26" x14ac:dyDescent="0.25">
      <c r="B356" s="12"/>
      <c r="C356" s="2"/>
      <c r="D356" s="2"/>
      <c r="E356" s="3"/>
      <c r="F356" s="265"/>
      <c r="G356" s="257"/>
      <c r="H356" s="257"/>
      <c r="I356" s="257"/>
      <c r="J356" s="257"/>
      <c r="K356" s="257"/>
      <c r="L356" s="257"/>
      <c r="M356" s="257"/>
      <c r="N356" s="257"/>
      <c r="O356" s="257"/>
      <c r="P356" s="257"/>
      <c r="Q356" s="257"/>
      <c r="R356" s="257"/>
      <c r="S356" s="257"/>
      <c r="T356" s="257"/>
      <c r="U356" s="257"/>
      <c r="V356" s="257"/>
      <c r="W356" s="257"/>
      <c r="X356" s="257"/>
      <c r="Y356" s="257"/>
      <c r="Z356" s="272"/>
    </row>
    <row r="357" spans="2:26" x14ac:dyDescent="0.25">
      <c r="B357" s="12" t="s">
        <v>103</v>
      </c>
      <c r="C357" s="2"/>
      <c r="D357" s="2"/>
      <c r="E357" s="3"/>
      <c r="F357" s="268"/>
      <c r="G357" s="257">
        <f>$G$232</f>
        <v>0.04</v>
      </c>
      <c r="H357" s="257">
        <f t="shared" ref="H357:P357" si="33">G357</f>
        <v>0.04</v>
      </c>
      <c r="I357" s="257">
        <f t="shared" si="33"/>
        <v>0.04</v>
      </c>
      <c r="J357" s="257">
        <f t="shared" si="33"/>
        <v>0.04</v>
      </c>
      <c r="K357" s="257">
        <f t="shared" si="33"/>
        <v>0.04</v>
      </c>
      <c r="L357" s="257">
        <f t="shared" si="33"/>
        <v>0.04</v>
      </c>
      <c r="M357" s="257">
        <f t="shared" si="33"/>
        <v>0.04</v>
      </c>
      <c r="N357" s="257">
        <f t="shared" si="33"/>
        <v>0.04</v>
      </c>
      <c r="O357" s="257">
        <f t="shared" si="33"/>
        <v>0.04</v>
      </c>
      <c r="P357" s="257">
        <f t="shared" si="33"/>
        <v>0.04</v>
      </c>
      <c r="Q357" s="257">
        <f t="shared" ref="Q357:Z357" si="34">P357</f>
        <v>0.04</v>
      </c>
      <c r="R357" s="257">
        <f t="shared" si="34"/>
        <v>0.04</v>
      </c>
      <c r="S357" s="257">
        <f t="shared" si="34"/>
        <v>0.04</v>
      </c>
      <c r="T357" s="257">
        <f t="shared" si="34"/>
        <v>0.04</v>
      </c>
      <c r="U357" s="257">
        <f t="shared" si="34"/>
        <v>0.04</v>
      </c>
      <c r="V357" s="257">
        <f t="shared" si="34"/>
        <v>0.04</v>
      </c>
      <c r="W357" s="257">
        <f t="shared" si="34"/>
        <v>0.04</v>
      </c>
      <c r="X357" s="257">
        <f t="shared" si="34"/>
        <v>0.04</v>
      </c>
      <c r="Y357" s="257">
        <f t="shared" si="34"/>
        <v>0.04</v>
      </c>
      <c r="Z357" s="272">
        <f t="shared" si="34"/>
        <v>0.04</v>
      </c>
    </row>
    <row r="358" spans="2:26" x14ac:dyDescent="0.25">
      <c r="B358" s="12" t="s">
        <v>104</v>
      </c>
      <c r="C358" s="2"/>
      <c r="D358" s="2"/>
      <c r="E358" s="3"/>
      <c r="F358" s="268"/>
      <c r="G358" s="257">
        <f>$G$233</f>
        <v>0.02</v>
      </c>
      <c r="H358" s="257">
        <f t="shared" ref="H358:P358" si="35">G358</f>
        <v>0.02</v>
      </c>
      <c r="I358" s="257">
        <f t="shared" si="35"/>
        <v>0.02</v>
      </c>
      <c r="J358" s="257">
        <f t="shared" si="35"/>
        <v>0.02</v>
      </c>
      <c r="K358" s="257">
        <f t="shared" si="35"/>
        <v>0.02</v>
      </c>
      <c r="L358" s="257">
        <f t="shared" si="35"/>
        <v>0.02</v>
      </c>
      <c r="M358" s="257">
        <f t="shared" si="35"/>
        <v>0.02</v>
      </c>
      <c r="N358" s="257">
        <f t="shared" si="35"/>
        <v>0.02</v>
      </c>
      <c r="O358" s="257">
        <f t="shared" si="35"/>
        <v>0.02</v>
      </c>
      <c r="P358" s="257">
        <f t="shared" si="35"/>
        <v>0.02</v>
      </c>
      <c r="Q358" s="257">
        <f t="shared" ref="Q358:Z358" si="36">P358</f>
        <v>0.02</v>
      </c>
      <c r="R358" s="257">
        <f t="shared" si="36"/>
        <v>0.02</v>
      </c>
      <c r="S358" s="257">
        <f t="shared" si="36"/>
        <v>0.02</v>
      </c>
      <c r="T358" s="257">
        <f t="shared" si="36"/>
        <v>0.02</v>
      </c>
      <c r="U358" s="257">
        <f t="shared" si="36"/>
        <v>0.02</v>
      </c>
      <c r="V358" s="257">
        <f t="shared" si="36"/>
        <v>0.02</v>
      </c>
      <c r="W358" s="257">
        <f t="shared" si="36"/>
        <v>0.02</v>
      </c>
      <c r="X358" s="257">
        <f t="shared" si="36"/>
        <v>0.02</v>
      </c>
      <c r="Y358" s="257">
        <f t="shared" si="36"/>
        <v>0.02</v>
      </c>
      <c r="Z358" s="272">
        <f t="shared" si="36"/>
        <v>0.02</v>
      </c>
    </row>
    <row r="359" spans="2:26" x14ac:dyDescent="0.25">
      <c r="B359" s="12"/>
      <c r="C359" s="2"/>
      <c r="D359" s="2"/>
      <c r="E359" s="3"/>
      <c r="F359" s="268"/>
      <c r="G359" s="266"/>
      <c r="H359" s="266"/>
      <c r="I359" s="266"/>
      <c r="J359" s="266"/>
      <c r="K359" s="266"/>
      <c r="L359" s="266"/>
      <c r="M359" s="266"/>
      <c r="N359" s="266"/>
      <c r="O359" s="266"/>
      <c r="P359" s="266"/>
      <c r="Q359" s="266"/>
      <c r="R359" s="266"/>
      <c r="S359" s="266"/>
      <c r="T359" s="266"/>
      <c r="U359" s="266"/>
      <c r="V359" s="266"/>
      <c r="W359" s="266"/>
      <c r="X359" s="266"/>
      <c r="Y359" s="266"/>
      <c r="Z359" s="267"/>
    </row>
    <row r="360" spans="2:26" x14ac:dyDescent="0.25">
      <c r="B360" s="12" t="s">
        <v>53</v>
      </c>
      <c r="C360" s="2"/>
      <c r="D360" s="2"/>
      <c r="E360" s="3"/>
      <c r="F360" s="265">
        <f t="shared" ref="F360:F365" si="37">(1+G343)^0</f>
        <v>1</v>
      </c>
      <c r="G360" s="269">
        <f t="shared" ref="G360:Z360" si="38">F360*(1+G343)</f>
        <v>1</v>
      </c>
      <c r="H360" s="269">
        <f t="shared" si="38"/>
        <v>1</v>
      </c>
      <c r="I360" s="269">
        <f t="shared" si="38"/>
        <v>1</v>
      </c>
      <c r="J360" s="269">
        <f t="shared" si="38"/>
        <v>1</v>
      </c>
      <c r="K360" s="269">
        <f t="shared" si="38"/>
        <v>1</v>
      </c>
      <c r="L360" s="269">
        <f t="shared" si="38"/>
        <v>1</v>
      </c>
      <c r="M360" s="269">
        <f t="shared" si="38"/>
        <v>1</v>
      </c>
      <c r="N360" s="269">
        <f t="shared" si="38"/>
        <v>1</v>
      </c>
      <c r="O360" s="269">
        <f t="shared" si="38"/>
        <v>1</v>
      </c>
      <c r="P360" s="269">
        <f t="shared" si="38"/>
        <v>1</v>
      </c>
      <c r="Q360" s="269">
        <f t="shared" si="38"/>
        <v>1</v>
      </c>
      <c r="R360" s="269">
        <f t="shared" si="38"/>
        <v>1</v>
      </c>
      <c r="S360" s="269">
        <f t="shared" si="38"/>
        <v>1</v>
      </c>
      <c r="T360" s="269">
        <f t="shared" si="38"/>
        <v>1</v>
      </c>
      <c r="U360" s="269">
        <f t="shared" si="38"/>
        <v>1</v>
      </c>
      <c r="V360" s="269">
        <f t="shared" si="38"/>
        <v>1</v>
      </c>
      <c r="W360" s="269">
        <f t="shared" si="38"/>
        <v>1</v>
      </c>
      <c r="X360" s="269">
        <f t="shared" si="38"/>
        <v>1</v>
      </c>
      <c r="Y360" s="269">
        <f t="shared" si="38"/>
        <v>1</v>
      </c>
      <c r="Z360" s="270">
        <f t="shared" si="38"/>
        <v>1</v>
      </c>
    </row>
    <row r="361" spans="2:26" x14ac:dyDescent="0.25">
      <c r="B361" s="12" t="s">
        <v>54</v>
      </c>
      <c r="C361" s="2"/>
      <c r="D361" s="2"/>
      <c r="E361" s="3"/>
      <c r="F361" s="265">
        <f t="shared" si="37"/>
        <v>1</v>
      </c>
      <c r="G361" s="269">
        <f t="shared" ref="G361:Z361" si="39">F361*(1+G344)</f>
        <v>1</v>
      </c>
      <c r="H361" s="269">
        <f t="shared" si="39"/>
        <v>1</v>
      </c>
      <c r="I361" s="269">
        <f t="shared" si="39"/>
        <v>1</v>
      </c>
      <c r="J361" s="269">
        <f t="shared" si="39"/>
        <v>1</v>
      </c>
      <c r="K361" s="269">
        <f t="shared" si="39"/>
        <v>1</v>
      </c>
      <c r="L361" s="269">
        <f t="shared" si="39"/>
        <v>1</v>
      </c>
      <c r="M361" s="269">
        <f t="shared" si="39"/>
        <v>1</v>
      </c>
      <c r="N361" s="269">
        <f t="shared" si="39"/>
        <v>1</v>
      </c>
      <c r="O361" s="269">
        <f t="shared" si="39"/>
        <v>1</v>
      </c>
      <c r="P361" s="269">
        <f t="shared" si="39"/>
        <v>1</v>
      </c>
      <c r="Q361" s="269">
        <f t="shared" si="39"/>
        <v>1</v>
      </c>
      <c r="R361" s="269">
        <f t="shared" si="39"/>
        <v>1</v>
      </c>
      <c r="S361" s="269">
        <f t="shared" si="39"/>
        <v>1</v>
      </c>
      <c r="T361" s="269">
        <f t="shared" si="39"/>
        <v>1</v>
      </c>
      <c r="U361" s="269">
        <f t="shared" si="39"/>
        <v>1</v>
      </c>
      <c r="V361" s="269">
        <f t="shared" si="39"/>
        <v>1</v>
      </c>
      <c r="W361" s="269">
        <f t="shared" si="39"/>
        <v>1</v>
      </c>
      <c r="X361" s="269">
        <f t="shared" si="39"/>
        <v>1</v>
      </c>
      <c r="Y361" s="269">
        <f t="shared" si="39"/>
        <v>1</v>
      </c>
      <c r="Z361" s="270">
        <f t="shared" si="39"/>
        <v>1</v>
      </c>
    </row>
    <row r="362" spans="2:26" x14ac:dyDescent="0.25">
      <c r="B362" s="12" t="s">
        <v>55</v>
      </c>
      <c r="C362" s="2"/>
      <c r="D362" s="2"/>
      <c r="E362" s="3"/>
      <c r="F362" s="265">
        <f t="shared" si="37"/>
        <v>1</v>
      </c>
      <c r="G362" s="269">
        <f t="shared" ref="G362:Z362" si="40">F362*(1+G345)</f>
        <v>1</v>
      </c>
      <c r="H362" s="269">
        <f t="shared" si="40"/>
        <v>1</v>
      </c>
      <c r="I362" s="269">
        <f t="shared" si="40"/>
        <v>1</v>
      </c>
      <c r="J362" s="269">
        <f t="shared" si="40"/>
        <v>1</v>
      </c>
      <c r="K362" s="269">
        <f t="shared" si="40"/>
        <v>1</v>
      </c>
      <c r="L362" s="269">
        <f t="shared" si="40"/>
        <v>1</v>
      </c>
      <c r="M362" s="269">
        <f t="shared" si="40"/>
        <v>1</v>
      </c>
      <c r="N362" s="269">
        <f t="shared" si="40"/>
        <v>1</v>
      </c>
      <c r="O362" s="269">
        <f t="shared" si="40"/>
        <v>1</v>
      </c>
      <c r="P362" s="269">
        <f t="shared" si="40"/>
        <v>1</v>
      </c>
      <c r="Q362" s="269">
        <f t="shared" si="40"/>
        <v>1</v>
      </c>
      <c r="R362" s="269">
        <f t="shared" si="40"/>
        <v>1</v>
      </c>
      <c r="S362" s="269">
        <f t="shared" si="40"/>
        <v>1</v>
      </c>
      <c r="T362" s="269">
        <f t="shared" si="40"/>
        <v>1</v>
      </c>
      <c r="U362" s="269">
        <f t="shared" si="40"/>
        <v>1</v>
      </c>
      <c r="V362" s="269">
        <f t="shared" si="40"/>
        <v>1</v>
      </c>
      <c r="W362" s="269">
        <f t="shared" si="40"/>
        <v>1</v>
      </c>
      <c r="X362" s="269">
        <f t="shared" si="40"/>
        <v>1</v>
      </c>
      <c r="Y362" s="269">
        <f t="shared" si="40"/>
        <v>1</v>
      </c>
      <c r="Z362" s="270">
        <f t="shared" si="40"/>
        <v>1</v>
      </c>
    </row>
    <row r="363" spans="2:26" x14ac:dyDescent="0.25">
      <c r="B363" s="12" t="s">
        <v>205</v>
      </c>
      <c r="C363" s="2"/>
      <c r="D363" s="2"/>
      <c r="E363" s="3"/>
      <c r="F363" s="265">
        <f t="shared" si="37"/>
        <v>1</v>
      </c>
      <c r="G363" s="269">
        <f t="shared" ref="G363:Z363" si="41">F363*(1+G346)</f>
        <v>1</v>
      </c>
      <c r="H363" s="269">
        <f t="shared" si="41"/>
        <v>1</v>
      </c>
      <c r="I363" s="269">
        <f t="shared" si="41"/>
        <v>1</v>
      </c>
      <c r="J363" s="269">
        <f t="shared" si="41"/>
        <v>1</v>
      </c>
      <c r="K363" s="269">
        <f t="shared" si="41"/>
        <v>1</v>
      </c>
      <c r="L363" s="269">
        <f t="shared" si="41"/>
        <v>1</v>
      </c>
      <c r="M363" s="269">
        <f t="shared" si="41"/>
        <v>1</v>
      </c>
      <c r="N363" s="269">
        <f t="shared" si="41"/>
        <v>1</v>
      </c>
      <c r="O363" s="269">
        <f t="shared" si="41"/>
        <v>1</v>
      </c>
      <c r="P363" s="269">
        <f t="shared" si="41"/>
        <v>1</v>
      </c>
      <c r="Q363" s="269">
        <f t="shared" si="41"/>
        <v>1</v>
      </c>
      <c r="R363" s="269">
        <f t="shared" si="41"/>
        <v>1</v>
      </c>
      <c r="S363" s="269">
        <f t="shared" si="41"/>
        <v>1</v>
      </c>
      <c r="T363" s="269">
        <f t="shared" si="41"/>
        <v>1</v>
      </c>
      <c r="U363" s="269">
        <f t="shared" si="41"/>
        <v>1</v>
      </c>
      <c r="V363" s="269">
        <f t="shared" si="41"/>
        <v>1</v>
      </c>
      <c r="W363" s="269">
        <f t="shared" si="41"/>
        <v>1</v>
      </c>
      <c r="X363" s="269">
        <f t="shared" si="41"/>
        <v>1</v>
      </c>
      <c r="Y363" s="269">
        <f t="shared" si="41"/>
        <v>1</v>
      </c>
      <c r="Z363" s="270">
        <f t="shared" si="41"/>
        <v>1</v>
      </c>
    </row>
    <row r="364" spans="2:26" x14ac:dyDescent="0.25">
      <c r="B364" s="12" t="s">
        <v>184</v>
      </c>
      <c r="C364" s="2"/>
      <c r="D364" s="2"/>
      <c r="E364" s="3"/>
      <c r="F364" s="265">
        <f t="shared" si="37"/>
        <v>1</v>
      </c>
      <c r="G364" s="269">
        <f t="shared" ref="G364:Z364" si="42">F364*(1+G347)</f>
        <v>1</v>
      </c>
      <c r="H364" s="269">
        <f t="shared" si="42"/>
        <v>1</v>
      </c>
      <c r="I364" s="269">
        <f t="shared" si="42"/>
        <v>1</v>
      </c>
      <c r="J364" s="269">
        <f t="shared" si="42"/>
        <v>1</v>
      </c>
      <c r="K364" s="269">
        <f t="shared" si="42"/>
        <v>1</v>
      </c>
      <c r="L364" s="269">
        <f t="shared" si="42"/>
        <v>1</v>
      </c>
      <c r="M364" s="269">
        <f t="shared" si="42"/>
        <v>1</v>
      </c>
      <c r="N364" s="269">
        <f t="shared" si="42"/>
        <v>1</v>
      </c>
      <c r="O364" s="269">
        <f t="shared" si="42"/>
        <v>1</v>
      </c>
      <c r="P364" s="269">
        <f t="shared" si="42"/>
        <v>1</v>
      </c>
      <c r="Q364" s="269">
        <f t="shared" si="42"/>
        <v>1</v>
      </c>
      <c r="R364" s="269">
        <f t="shared" si="42"/>
        <v>1</v>
      </c>
      <c r="S364" s="269">
        <f t="shared" si="42"/>
        <v>1</v>
      </c>
      <c r="T364" s="269">
        <f t="shared" si="42"/>
        <v>1</v>
      </c>
      <c r="U364" s="269">
        <f t="shared" si="42"/>
        <v>1</v>
      </c>
      <c r="V364" s="269">
        <f t="shared" si="42"/>
        <v>1</v>
      </c>
      <c r="W364" s="269">
        <f t="shared" si="42"/>
        <v>1</v>
      </c>
      <c r="X364" s="269">
        <f t="shared" si="42"/>
        <v>1</v>
      </c>
      <c r="Y364" s="269">
        <f t="shared" si="42"/>
        <v>1</v>
      </c>
      <c r="Z364" s="270">
        <f t="shared" si="42"/>
        <v>1</v>
      </c>
    </row>
    <row r="365" spans="2:26" x14ac:dyDescent="0.25">
      <c r="B365" s="12" t="s">
        <v>25</v>
      </c>
      <c r="C365" s="2"/>
      <c r="D365" s="2"/>
      <c r="E365" s="3"/>
      <c r="F365" s="265">
        <f t="shared" si="37"/>
        <v>1</v>
      </c>
      <c r="G365" s="269">
        <f t="shared" ref="G365:Z365" si="43">F365*(1+G348)</f>
        <v>1</v>
      </c>
      <c r="H365" s="269">
        <f t="shared" si="43"/>
        <v>1</v>
      </c>
      <c r="I365" s="269">
        <f t="shared" si="43"/>
        <v>1</v>
      </c>
      <c r="J365" s="269">
        <f t="shared" si="43"/>
        <v>1</v>
      </c>
      <c r="K365" s="269">
        <f t="shared" si="43"/>
        <v>1</v>
      </c>
      <c r="L365" s="269">
        <f t="shared" si="43"/>
        <v>1</v>
      </c>
      <c r="M365" s="269">
        <f t="shared" si="43"/>
        <v>1</v>
      </c>
      <c r="N365" s="269">
        <f t="shared" si="43"/>
        <v>1</v>
      </c>
      <c r="O365" s="269">
        <f t="shared" si="43"/>
        <v>1</v>
      </c>
      <c r="P365" s="269">
        <f t="shared" si="43"/>
        <v>1</v>
      </c>
      <c r="Q365" s="269">
        <f t="shared" si="43"/>
        <v>1</v>
      </c>
      <c r="R365" s="269">
        <f t="shared" si="43"/>
        <v>1</v>
      </c>
      <c r="S365" s="269">
        <f t="shared" si="43"/>
        <v>1</v>
      </c>
      <c r="T365" s="269">
        <f t="shared" si="43"/>
        <v>1</v>
      </c>
      <c r="U365" s="269">
        <f t="shared" si="43"/>
        <v>1</v>
      </c>
      <c r="V365" s="269">
        <f t="shared" si="43"/>
        <v>1</v>
      </c>
      <c r="W365" s="269">
        <f t="shared" si="43"/>
        <v>1</v>
      </c>
      <c r="X365" s="269">
        <f t="shared" si="43"/>
        <v>1</v>
      </c>
      <c r="Y365" s="269">
        <f t="shared" si="43"/>
        <v>1</v>
      </c>
      <c r="Z365" s="270">
        <f t="shared" si="43"/>
        <v>1</v>
      </c>
    </row>
    <row r="366" spans="2:26" x14ac:dyDescent="0.25">
      <c r="B366" s="12"/>
      <c r="C366" s="2"/>
      <c r="D366" s="2"/>
      <c r="E366" s="3"/>
      <c r="F366" s="265"/>
      <c r="G366" s="269"/>
      <c r="H366" s="269"/>
      <c r="I366" s="269"/>
      <c r="J366" s="269"/>
      <c r="K366" s="269"/>
      <c r="L366" s="269"/>
      <c r="M366" s="269"/>
      <c r="N366" s="269"/>
      <c r="O366" s="269"/>
      <c r="P366" s="269"/>
      <c r="Q366" s="269"/>
      <c r="R366" s="269"/>
      <c r="S366" s="269"/>
      <c r="T366" s="269"/>
      <c r="U366" s="269"/>
      <c r="V366" s="269"/>
      <c r="W366" s="269"/>
      <c r="X366" s="269"/>
      <c r="Y366" s="269"/>
      <c r="Z366" s="270"/>
    </row>
    <row r="367" spans="2:26" x14ac:dyDescent="0.25">
      <c r="B367" s="12" t="s">
        <v>255</v>
      </c>
      <c r="C367" s="2"/>
      <c r="D367" s="2"/>
      <c r="E367" s="3"/>
      <c r="F367" s="265">
        <f t="shared" ref="F367:F372" si="44">(1+G350)^0</f>
        <v>1</v>
      </c>
      <c r="G367" s="269">
        <f t="shared" ref="G367:Z367" si="45">F367*(1+G350)</f>
        <v>1.024</v>
      </c>
      <c r="H367" s="269">
        <f t="shared" si="45"/>
        <v>1.048576</v>
      </c>
      <c r="I367" s="269">
        <f t="shared" si="45"/>
        <v>1.0737418240000001</v>
      </c>
      <c r="J367" s="269">
        <f t="shared" si="45"/>
        <v>1.0995116277760002</v>
      </c>
      <c r="K367" s="269">
        <f t="shared" si="45"/>
        <v>1.1258999068426243</v>
      </c>
      <c r="L367" s="269">
        <f t="shared" si="45"/>
        <v>1.1529215046068473</v>
      </c>
      <c r="M367" s="269">
        <f t="shared" si="45"/>
        <v>1.1805916207174116</v>
      </c>
      <c r="N367" s="269">
        <f t="shared" si="45"/>
        <v>1.2089258196146295</v>
      </c>
      <c r="O367" s="269">
        <f t="shared" si="45"/>
        <v>1.2379400392853808</v>
      </c>
      <c r="P367" s="269">
        <f t="shared" si="45"/>
        <v>1.26765060022823</v>
      </c>
      <c r="Q367" s="269">
        <f t="shared" si="45"/>
        <v>1.2980742146337074</v>
      </c>
      <c r="R367" s="269">
        <f t="shared" si="45"/>
        <v>1.3292279957849165</v>
      </c>
      <c r="S367" s="269">
        <f t="shared" si="45"/>
        <v>1.3611294676837544</v>
      </c>
      <c r="T367" s="269">
        <f t="shared" si="45"/>
        <v>1.3937965749081647</v>
      </c>
      <c r="U367" s="269">
        <f t="shared" si="45"/>
        <v>1.4272476927059607</v>
      </c>
      <c r="V367" s="269">
        <f t="shared" si="45"/>
        <v>1.4615016373309038</v>
      </c>
      <c r="W367" s="269">
        <f t="shared" si="45"/>
        <v>1.4965776766268455</v>
      </c>
      <c r="X367" s="269">
        <f t="shared" si="45"/>
        <v>1.5324955408658898</v>
      </c>
      <c r="Y367" s="269">
        <f t="shared" si="45"/>
        <v>1.5692754338466712</v>
      </c>
      <c r="Z367" s="270">
        <f t="shared" si="45"/>
        <v>1.6069380442589913</v>
      </c>
    </row>
    <row r="368" spans="2:26" x14ac:dyDescent="0.25">
      <c r="B368" s="12" t="s">
        <v>256</v>
      </c>
      <c r="C368" s="2"/>
      <c r="D368" s="2"/>
      <c r="E368" s="3"/>
      <c r="F368" s="265">
        <f t="shared" si="44"/>
        <v>1</v>
      </c>
      <c r="G368" s="269">
        <f t="shared" ref="G368:Z368" si="46">F368*(1+G351)</f>
        <v>1.0149999999999999</v>
      </c>
      <c r="H368" s="269">
        <f t="shared" si="46"/>
        <v>1.0302249999999997</v>
      </c>
      <c r="I368" s="269">
        <f t="shared" si="46"/>
        <v>1.0456783749999996</v>
      </c>
      <c r="J368" s="269">
        <f t="shared" si="46"/>
        <v>1.0613635506249994</v>
      </c>
      <c r="K368" s="269">
        <f t="shared" si="46"/>
        <v>1.0772840038843743</v>
      </c>
      <c r="L368" s="269">
        <f t="shared" si="46"/>
        <v>1.0934432639426397</v>
      </c>
      <c r="M368" s="269">
        <f t="shared" si="46"/>
        <v>1.1098449129017791</v>
      </c>
      <c r="N368" s="269">
        <f t="shared" si="46"/>
        <v>1.1264925865953057</v>
      </c>
      <c r="O368" s="269">
        <f t="shared" si="46"/>
        <v>1.1433899753942351</v>
      </c>
      <c r="P368" s="269">
        <f t="shared" si="46"/>
        <v>1.1605408250251485</v>
      </c>
      <c r="Q368" s="269">
        <f t="shared" si="46"/>
        <v>1.1779489374005256</v>
      </c>
      <c r="R368" s="269">
        <f t="shared" si="46"/>
        <v>1.1956181714615335</v>
      </c>
      <c r="S368" s="269">
        <f t="shared" si="46"/>
        <v>1.2135524440334564</v>
      </c>
      <c r="T368" s="269">
        <f t="shared" si="46"/>
        <v>1.2317557306939582</v>
      </c>
      <c r="U368" s="269">
        <f t="shared" si="46"/>
        <v>1.2502320666543674</v>
      </c>
      <c r="V368" s="269">
        <f t="shared" si="46"/>
        <v>1.2689855476541827</v>
      </c>
      <c r="W368" s="269">
        <f t="shared" si="46"/>
        <v>1.2880203308689953</v>
      </c>
      <c r="X368" s="269">
        <f t="shared" si="46"/>
        <v>1.3073406358320301</v>
      </c>
      <c r="Y368" s="269">
        <f t="shared" si="46"/>
        <v>1.3269507453695104</v>
      </c>
      <c r="Z368" s="270">
        <f t="shared" si="46"/>
        <v>1.3468550065500529</v>
      </c>
    </row>
    <row r="369" spans="2:26" x14ac:dyDescent="0.25">
      <c r="B369" s="12" t="s">
        <v>257</v>
      </c>
      <c r="C369" s="2"/>
      <c r="D369" s="2"/>
      <c r="E369" s="3"/>
      <c r="F369" s="265">
        <f t="shared" si="44"/>
        <v>1</v>
      </c>
      <c r="G369" s="269">
        <f t="shared" ref="G369:Z369" si="47">F369*(1+G352)</f>
        <v>1</v>
      </c>
      <c r="H369" s="269">
        <f t="shared" si="47"/>
        <v>1</v>
      </c>
      <c r="I369" s="269">
        <f t="shared" si="47"/>
        <v>1</v>
      </c>
      <c r="J369" s="269">
        <f t="shared" si="47"/>
        <v>1</v>
      </c>
      <c r="K369" s="269">
        <f t="shared" si="47"/>
        <v>1</v>
      </c>
      <c r="L369" s="269">
        <f t="shared" si="47"/>
        <v>1</v>
      </c>
      <c r="M369" s="269">
        <f t="shared" si="47"/>
        <v>1</v>
      </c>
      <c r="N369" s="269">
        <f t="shared" si="47"/>
        <v>1</v>
      </c>
      <c r="O369" s="269">
        <f t="shared" si="47"/>
        <v>1</v>
      </c>
      <c r="P369" s="269">
        <f t="shared" si="47"/>
        <v>1</v>
      </c>
      <c r="Q369" s="269">
        <f t="shared" si="47"/>
        <v>1</v>
      </c>
      <c r="R369" s="269">
        <f t="shared" si="47"/>
        <v>1</v>
      </c>
      <c r="S369" s="269">
        <f t="shared" si="47"/>
        <v>1</v>
      </c>
      <c r="T369" s="269">
        <f t="shared" si="47"/>
        <v>1</v>
      </c>
      <c r="U369" s="269">
        <f t="shared" si="47"/>
        <v>1</v>
      </c>
      <c r="V369" s="269">
        <f t="shared" si="47"/>
        <v>1</v>
      </c>
      <c r="W369" s="269">
        <f t="shared" si="47"/>
        <v>1</v>
      </c>
      <c r="X369" s="269">
        <f t="shared" si="47"/>
        <v>1</v>
      </c>
      <c r="Y369" s="269">
        <f t="shared" si="47"/>
        <v>1</v>
      </c>
      <c r="Z369" s="270">
        <f t="shared" si="47"/>
        <v>1</v>
      </c>
    </row>
    <row r="370" spans="2:26" x14ac:dyDescent="0.25">
      <c r="B370" s="12" t="s">
        <v>258</v>
      </c>
      <c r="C370" s="2"/>
      <c r="D370" s="2"/>
      <c r="E370" s="3"/>
      <c r="F370" s="265">
        <f t="shared" si="44"/>
        <v>1</v>
      </c>
      <c r="G370" s="269">
        <f t="shared" ref="G370:Z370" si="48">F370*(1+G353)</f>
        <v>1</v>
      </c>
      <c r="H370" s="269">
        <f t="shared" si="48"/>
        <v>1</v>
      </c>
      <c r="I370" s="269">
        <f t="shared" si="48"/>
        <v>1</v>
      </c>
      <c r="J370" s="269">
        <f t="shared" si="48"/>
        <v>1</v>
      </c>
      <c r="K370" s="269">
        <f t="shared" si="48"/>
        <v>1</v>
      </c>
      <c r="L370" s="269">
        <f t="shared" si="48"/>
        <v>1</v>
      </c>
      <c r="M370" s="269">
        <f t="shared" si="48"/>
        <v>1</v>
      </c>
      <c r="N370" s="269">
        <f t="shared" si="48"/>
        <v>1</v>
      </c>
      <c r="O370" s="269">
        <f t="shared" si="48"/>
        <v>1</v>
      </c>
      <c r="P370" s="269">
        <f t="shared" si="48"/>
        <v>1</v>
      </c>
      <c r="Q370" s="269">
        <f t="shared" si="48"/>
        <v>1</v>
      </c>
      <c r="R370" s="269">
        <f t="shared" si="48"/>
        <v>1</v>
      </c>
      <c r="S370" s="269">
        <f t="shared" si="48"/>
        <v>1</v>
      </c>
      <c r="T370" s="269">
        <f t="shared" si="48"/>
        <v>1</v>
      </c>
      <c r="U370" s="269">
        <f t="shared" si="48"/>
        <v>1</v>
      </c>
      <c r="V370" s="269">
        <f t="shared" si="48"/>
        <v>1</v>
      </c>
      <c r="W370" s="269">
        <f t="shared" si="48"/>
        <v>1</v>
      </c>
      <c r="X370" s="269">
        <f t="shared" si="48"/>
        <v>1</v>
      </c>
      <c r="Y370" s="269">
        <f t="shared" si="48"/>
        <v>1</v>
      </c>
      <c r="Z370" s="270">
        <f t="shared" si="48"/>
        <v>1</v>
      </c>
    </row>
    <row r="371" spans="2:26" x14ac:dyDescent="0.25">
      <c r="B371" s="12" t="s">
        <v>259</v>
      </c>
      <c r="C371" s="2"/>
      <c r="D371" s="2"/>
      <c r="E371" s="3"/>
      <c r="F371" s="265">
        <f t="shared" si="44"/>
        <v>1</v>
      </c>
      <c r="G371" s="269">
        <f t="shared" ref="G371:Z371" si="49">F371*(1+G354)</f>
        <v>1</v>
      </c>
      <c r="H371" s="269">
        <f t="shared" si="49"/>
        <v>1</v>
      </c>
      <c r="I371" s="269">
        <f t="shared" si="49"/>
        <v>1</v>
      </c>
      <c r="J371" s="269">
        <f t="shared" si="49"/>
        <v>1</v>
      </c>
      <c r="K371" s="269">
        <f t="shared" si="49"/>
        <v>1</v>
      </c>
      <c r="L371" s="269">
        <f t="shared" si="49"/>
        <v>1</v>
      </c>
      <c r="M371" s="269">
        <f t="shared" si="49"/>
        <v>1</v>
      </c>
      <c r="N371" s="269">
        <f t="shared" si="49"/>
        <v>1</v>
      </c>
      <c r="O371" s="269">
        <f t="shared" si="49"/>
        <v>1</v>
      </c>
      <c r="P371" s="269">
        <f t="shared" si="49"/>
        <v>1</v>
      </c>
      <c r="Q371" s="269">
        <f t="shared" si="49"/>
        <v>1</v>
      </c>
      <c r="R371" s="269">
        <f t="shared" si="49"/>
        <v>1</v>
      </c>
      <c r="S371" s="269">
        <f t="shared" si="49"/>
        <v>1</v>
      </c>
      <c r="T371" s="269">
        <f t="shared" si="49"/>
        <v>1</v>
      </c>
      <c r="U371" s="269">
        <f t="shared" si="49"/>
        <v>1</v>
      </c>
      <c r="V371" s="269">
        <f t="shared" si="49"/>
        <v>1</v>
      </c>
      <c r="W371" s="269">
        <f t="shared" si="49"/>
        <v>1</v>
      </c>
      <c r="X371" s="269">
        <f t="shared" si="49"/>
        <v>1</v>
      </c>
      <c r="Y371" s="269">
        <f t="shared" si="49"/>
        <v>1</v>
      </c>
      <c r="Z371" s="270">
        <f t="shared" si="49"/>
        <v>1</v>
      </c>
    </row>
    <row r="372" spans="2:26" x14ac:dyDescent="0.25">
      <c r="B372" s="12" t="s">
        <v>29</v>
      </c>
      <c r="C372" s="2"/>
      <c r="D372" s="2"/>
      <c r="E372" s="3"/>
      <c r="F372" s="265">
        <f t="shared" si="44"/>
        <v>1</v>
      </c>
      <c r="G372" s="269">
        <f t="shared" ref="G372:Z372" si="50">F372*(1+G355)</f>
        <v>1</v>
      </c>
      <c r="H372" s="269">
        <f t="shared" si="50"/>
        <v>1</v>
      </c>
      <c r="I372" s="269">
        <f t="shared" si="50"/>
        <v>1</v>
      </c>
      <c r="J372" s="269">
        <f t="shared" si="50"/>
        <v>1</v>
      </c>
      <c r="K372" s="269">
        <f t="shared" si="50"/>
        <v>1</v>
      </c>
      <c r="L372" s="269">
        <f t="shared" si="50"/>
        <v>1</v>
      </c>
      <c r="M372" s="269">
        <f t="shared" si="50"/>
        <v>1</v>
      </c>
      <c r="N372" s="269">
        <f t="shared" si="50"/>
        <v>1</v>
      </c>
      <c r="O372" s="269">
        <f t="shared" si="50"/>
        <v>1</v>
      </c>
      <c r="P372" s="269">
        <f t="shared" si="50"/>
        <v>1</v>
      </c>
      <c r="Q372" s="269">
        <f t="shared" si="50"/>
        <v>1</v>
      </c>
      <c r="R372" s="269">
        <f t="shared" si="50"/>
        <v>1</v>
      </c>
      <c r="S372" s="269">
        <f t="shared" si="50"/>
        <v>1</v>
      </c>
      <c r="T372" s="269">
        <f t="shared" si="50"/>
        <v>1</v>
      </c>
      <c r="U372" s="269">
        <f t="shared" si="50"/>
        <v>1</v>
      </c>
      <c r="V372" s="269">
        <f t="shared" si="50"/>
        <v>1</v>
      </c>
      <c r="W372" s="269">
        <f t="shared" si="50"/>
        <v>1</v>
      </c>
      <c r="X372" s="269">
        <f t="shared" si="50"/>
        <v>1</v>
      </c>
      <c r="Y372" s="269">
        <f t="shared" si="50"/>
        <v>1</v>
      </c>
      <c r="Z372" s="270">
        <f t="shared" si="50"/>
        <v>1</v>
      </c>
    </row>
    <row r="373" spans="2:26" x14ac:dyDescent="0.25">
      <c r="B373" s="12"/>
      <c r="C373" s="2"/>
      <c r="D373" s="2"/>
      <c r="E373" s="3"/>
      <c r="F373" s="265"/>
      <c r="G373" s="269"/>
      <c r="H373" s="269"/>
      <c r="I373" s="269"/>
      <c r="J373" s="269"/>
      <c r="K373" s="269"/>
      <c r="L373" s="269"/>
      <c r="M373" s="269"/>
      <c r="N373" s="269"/>
      <c r="O373" s="269"/>
      <c r="P373" s="269"/>
      <c r="Q373" s="269"/>
      <c r="R373" s="269"/>
      <c r="S373" s="269"/>
      <c r="T373" s="269"/>
      <c r="U373" s="269"/>
      <c r="V373" s="269"/>
      <c r="W373" s="269"/>
      <c r="X373" s="269"/>
      <c r="Y373" s="269"/>
      <c r="Z373" s="270"/>
    </row>
    <row r="374" spans="2:26" x14ac:dyDescent="0.25">
      <c r="B374" s="12" t="s">
        <v>105</v>
      </c>
      <c r="C374" s="2"/>
      <c r="D374" s="2"/>
      <c r="E374" s="3"/>
      <c r="F374" s="265">
        <f>(1+G357)^0</f>
        <v>1</v>
      </c>
      <c r="G374" s="269">
        <f t="shared" ref="G374:Z374" si="51">F374*(1+G357)</f>
        <v>1.04</v>
      </c>
      <c r="H374" s="269">
        <f t="shared" si="51"/>
        <v>1.0816000000000001</v>
      </c>
      <c r="I374" s="269">
        <f t="shared" si="51"/>
        <v>1.1248640000000001</v>
      </c>
      <c r="J374" s="269">
        <f t="shared" si="51"/>
        <v>1.1698585600000002</v>
      </c>
      <c r="K374" s="269">
        <f t="shared" si="51"/>
        <v>1.2166529024000003</v>
      </c>
      <c r="L374" s="269">
        <f t="shared" si="51"/>
        <v>1.2653190184960004</v>
      </c>
      <c r="M374" s="269">
        <f t="shared" si="51"/>
        <v>1.3159317792358405</v>
      </c>
      <c r="N374" s="269">
        <f t="shared" si="51"/>
        <v>1.3685690504052741</v>
      </c>
      <c r="O374" s="269">
        <f t="shared" si="51"/>
        <v>1.4233118124214852</v>
      </c>
      <c r="P374" s="269">
        <f t="shared" si="51"/>
        <v>1.4802442849183446</v>
      </c>
      <c r="Q374" s="269">
        <f t="shared" si="51"/>
        <v>1.5394540563150785</v>
      </c>
      <c r="R374" s="269">
        <f t="shared" si="51"/>
        <v>1.6010322185676817</v>
      </c>
      <c r="S374" s="269">
        <f t="shared" si="51"/>
        <v>1.6650735073103891</v>
      </c>
      <c r="T374" s="269">
        <f t="shared" si="51"/>
        <v>1.7316764476028046</v>
      </c>
      <c r="U374" s="269">
        <f t="shared" si="51"/>
        <v>1.8009435055069167</v>
      </c>
      <c r="V374" s="269">
        <f t="shared" si="51"/>
        <v>1.8729812457271935</v>
      </c>
      <c r="W374" s="269">
        <f t="shared" si="51"/>
        <v>1.9479004955562813</v>
      </c>
      <c r="X374" s="269">
        <f t="shared" si="51"/>
        <v>2.0258165153785326</v>
      </c>
      <c r="Y374" s="269">
        <f t="shared" si="51"/>
        <v>2.1068491759936738</v>
      </c>
      <c r="Z374" s="270">
        <f t="shared" si="51"/>
        <v>2.1911231430334208</v>
      </c>
    </row>
    <row r="375" spans="2:26" x14ac:dyDescent="0.25">
      <c r="B375" s="12" t="s">
        <v>106</v>
      </c>
      <c r="C375" s="2"/>
      <c r="D375" s="2"/>
      <c r="E375" s="3"/>
      <c r="F375" s="265">
        <f>(1+G358)^0</f>
        <v>1</v>
      </c>
      <c r="G375" s="269">
        <f t="shared" ref="G375:Z375" si="52">F375*(1+G358)</f>
        <v>1.02</v>
      </c>
      <c r="H375" s="269">
        <f t="shared" si="52"/>
        <v>1.0404</v>
      </c>
      <c r="I375" s="269">
        <f t="shared" si="52"/>
        <v>1.0612079999999999</v>
      </c>
      <c r="J375" s="269">
        <f t="shared" si="52"/>
        <v>1.08243216</v>
      </c>
      <c r="K375" s="269">
        <f t="shared" si="52"/>
        <v>1.1040808032</v>
      </c>
      <c r="L375" s="269">
        <f t="shared" si="52"/>
        <v>1.1261624192640001</v>
      </c>
      <c r="M375" s="269">
        <f t="shared" si="52"/>
        <v>1.14868566764928</v>
      </c>
      <c r="N375" s="269">
        <f t="shared" si="52"/>
        <v>1.1716593810022657</v>
      </c>
      <c r="O375" s="269">
        <f t="shared" si="52"/>
        <v>1.1950925686223111</v>
      </c>
      <c r="P375" s="269">
        <f t="shared" si="52"/>
        <v>1.2189944199947573</v>
      </c>
      <c r="Q375" s="269">
        <f t="shared" si="52"/>
        <v>1.2433743083946525</v>
      </c>
      <c r="R375" s="269">
        <f t="shared" si="52"/>
        <v>1.2682417945625455</v>
      </c>
      <c r="S375" s="269">
        <f t="shared" si="52"/>
        <v>1.2936066304537963</v>
      </c>
      <c r="T375" s="269">
        <f t="shared" si="52"/>
        <v>1.3194787630628724</v>
      </c>
      <c r="U375" s="269">
        <f t="shared" si="52"/>
        <v>1.3458683383241299</v>
      </c>
      <c r="V375" s="269">
        <f t="shared" si="52"/>
        <v>1.3727857050906125</v>
      </c>
      <c r="W375" s="269">
        <f t="shared" si="52"/>
        <v>1.4002414191924248</v>
      </c>
      <c r="X375" s="269">
        <f t="shared" si="52"/>
        <v>1.4282462475762734</v>
      </c>
      <c r="Y375" s="269">
        <f t="shared" si="52"/>
        <v>1.4568111725277988</v>
      </c>
      <c r="Z375" s="270">
        <f t="shared" si="52"/>
        <v>1.4859473959783549</v>
      </c>
    </row>
    <row r="376" spans="2:26" x14ac:dyDescent="0.25">
      <c r="B376" s="12" t="s">
        <v>107</v>
      </c>
      <c r="C376" s="2"/>
      <c r="D376" s="2"/>
      <c r="E376" s="3"/>
      <c r="F376" s="302">
        <f t="shared" ref="F376:Z376" si="53">F374/F375</f>
        <v>1</v>
      </c>
      <c r="G376" s="238">
        <f t="shared" si="53"/>
        <v>1.0196078431372548</v>
      </c>
      <c r="H376" s="238">
        <f t="shared" si="53"/>
        <v>1.0396001537870052</v>
      </c>
      <c r="I376" s="238">
        <f t="shared" si="53"/>
        <v>1.0599844705279269</v>
      </c>
      <c r="J376" s="238">
        <f t="shared" si="53"/>
        <v>1.0807684797539647</v>
      </c>
      <c r="K376" s="238">
        <f t="shared" si="53"/>
        <v>1.1019600185726699</v>
      </c>
      <c r="L376" s="238">
        <f t="shared" si="53"/>
        <v>1.1235670777603692</v>
      </c>
      <c r="M376" s="238">
        <f t="shared" si="53"/>
        <v>1.1455978047752786</v>
      </c>
      <c r="N376" s="238">
        <f t="shared" si="53"/>
        <v>1.1680605068296956</v>
      </c>
      <c r="O376" s="238">
        <f t="shared" si="53"/>
        <v>1.1909636540224349</v>
      </c>
      <c r="P376" s="238">
        <f t="shared" si="53"/>
        <v>1.2143158825326787</v>
      </c>
      <c r="Q376" s="238">
        <f t="shared" si="53"/>
        <v>1.2381259978764569</v>
      </c>
      <c r="R376" s="238">
        <f t="shared" si="53"/>
        <v>1.2624029782269757</v>
      </c>
      <c r="S376" s="238">
        <f t="shared" si="53"/>
        <v>1.2871559778000539</v>
      </c>
      <c r="T376" s="238">
        <f t="shared" si="53"/>
        <v>1.3123943303059371</v>
      </c>
      <c r="U376" s="238">
        <f t="shared" si="53"/>
        <v>1.3381275524687986</v>
      </c>
      <c r="V376" s="238">
        <f t="shared" si="53"/>
        <v>1.3643653476152455</v>
      </c>
      <c r="W376" s="238">
        <f t="shared" si="53"/>
        <v>1.3911176093331916</v>
      </c>
      <c r="X376" s="238">
        <f t="shared" si="53"/>
        <v>1.4183944252024698</v>
      </c>
      <c r="Y376" s="238">
        <f t="shared" si="53"/>
        <v>1.4462060805985966</v>
      </c>
      <c r="Z376" s="303">
        <f t="shared" si="53"/>
        <v>1.4745630625711179</v>
      </c>
    </row>
    <row r="377" spans="2:26" x14ac:dyDescent="0.25">
      <c r="B377" s="12"/>
      <c r="C377" s="2"/>
      <c r="D377" s="2"/>
      <c r="E377" s="3"/>
      <c r="F377" s="301"/>
      <c r="G377" s="238"/>
      <c r="H377" s="238"/>
      <c r="I377" s="238"/>
      <c r="J377" s="238"/>
      <c r="K377" s="238"/>
      <c r="L377" s="238"/>
      <c r="M377" s="238"/>
      <c r="N377" s="238"/>
      <c r="O377" s="238"/>
      <c r="P377" s="238"/>
      <c r="Q377" s="238"/>
      <c r="R377" s="238"/>
      <c r="S377" s="238"/>
      <c r="T377" s="238"/>
      <c r="U377" s="238"/>
      <c r="V377" s="238"/>
      <c r="W377" s="238"/>
      <c r="X377" s="238"/>
      <c r="Y377" s="238"/>
      <c r="Z377" s="303"/>
    </row>
    <row r="378" spans="2:26" x14ac:dyDescent="0.25">
      <c r="B378" s="12" t="s">
        <v>366</v>
      </c>
      <c r="C378" s="2"/>
      <c r="D378" s="2"/>
      <c r="E378" s="3"/>
      <c r="F378" s="238">
        <f>G234</f>
        <v>7.81</v>
      </c>
      <c r="G378" s="238">
        <f>F378</f>
        <v>7.81</v>
      </c>
      <c r="H378" s="238">
        <f t="shared" ref="H378:Z378" si="54">G378</f>
        <v>7.81</v>
      </c>
      <c r="I378" s="238">
        <f t="shared" si="54"/>
        <v>7.81</v>
      </c>
      <c r="J378" s="238">
        <f t="shared" si="54"/>
        <v>7.81</v>
      </c>
      <c r="K378" s="238">
        <f t="shared" si="54"/>
        <v>7.81</v>
      </c>
      <c r="L378" s="238">
        <f t="shared" si="54"/>
        <v>7.81</v>
      </c>
      <c r="M378" s="238">
        <f t="shared" si="54"/>
        <v>7.81</v>
      </c>
      <c r="N378" s="238">
        <f t="shared" si="54"/>
        <v>7.81</v>
      </c>
      <c r="O378" s="238">
        <f t="shared" si="54"/>
        <v>7.81</v>
      </c>
      <c r="P378" s="238">
        <f t="shared" si="54"/>
        <v>7.81</v>
      </c>
      <c r="Q378" s="238">
        <f t="shared" si="54"/>
        <v>7.81</v>
      </c>
      <c r="R378" s="238">
        <f t="shared" si="54"/>
        <v>7.81</v>
      </c>
      <c r="S378" s="238">
        <f t="shared" si="54"/>
        <v>7.81</v>
      </c>
      <c r="T378" s="238">
        <f t="shared" si="54"/>
        <v>7.81</v>
      </c>
      <c r="U378" s="238">
        <f t="shared" si="54"/>
        <v>7.81</v>
      </c>
      <c r="V378" s="238">
        <f t="shared" si="54"/>
        <v>7.81</v>
      </c>
      <c r="W378" s="238">
        <f t="shared" si="54"/>
        <v>7.81</v>
      </c>
      <c r="X378" s="238">
        <f t="shared" si="54"/>
        <v>7.81</v>
      </c>
      <c r="Y378" s="238">
        <f t="shared" si="54"/>
        <v>7.81</v>
      </c>
      <c r="Z378" s="303">
        <f t="shared" si="54"/>
        <v>7.81</v>
      </c>
    </row>
    <row r="379" spans="2:26" x14ac:dyDescent="0.25">
      <c r="B379" s="12" t="s">
        <v>367</v>
      </c>
      <c r="C379" s="2"/>
      <c r="D379" s="2"/>
      <c r="E379" s="3"/>
      <c r="F379" s="301">
        <v>0</v>
      </c>
      <c r="G379" s="301">
        <f>F379</f>
        <v>0</v>
      </c>
      <c r="H379" s="301">
        <f t="shared" ref="H379:Z379" si="55">G379</f>
        <v>0</v>
      </c>
      <c r="I379" s="301">
        <f t="shared" si="55"/>
        <v>0</v>
      </c>
      <c r="J379" s="301">
        <f t="shared" si="55"/>
        <v>0</v>
      </c>
      <c r="K379" s="301">
        <f t="shared" si="55"/>
        <v>0</v>
      </c>
      <c r="L379" s="301">
        <f t="shared" si="55"/>
        <v>0</v>
      </c>
      <c r="M379" s="301">
        <f t="shared" si="55"/>
        <v>0</v>
      </c>
      <c r="N379" s="301">
        <f t="shared" si="55"/>
        <v>0</v>
      </c>
      <c r="O379" s="301">
        <f t="shared" si="55"/>
        <v>0</v>
      </c>
      <c r="P379" s="301">
        <f t="shared" si="55"/>
        <v>0</v>
      </c>
      <c r="Q379" s="301">
        <f t="shared" si="55"/>
        <v>0</v>
      </c>
      <c r="R379" s="301">
        <f t="shared" si="55"/>
        <v>0</v>
      </c>
      <c r="S379" s="301">
        <f t="shared" si="55"/>
        <v>0</v>
      </c>
      <c r="T379" s="301">
        <f t="shared" si="55"/>
        <v>0</v>
      </c>
      <c r="U379" s="301">
        <f t="shared" si="55"/>
        <v>0</v>
      </c>
      <c r="V379" s="301">
        <f t="shared" si="55"/>
        <v>0</v>
      </c>
      <c r="W379" s="301">
        <f t="shared" si="55"/>
        <v>0</v>
      </c>
      <c r="X379" s="301">
        <f t="shared" si="55"/>
        <v>0</v>
      </c>
      <c r="Y379" s="301">
        <f t="shared" si="55"/>
        <v>0</v>
      </c>
      <c r="Z379" s="304">
        <f t="shared" si="55"/>
        <v>0</v>
      </c>
    </row>
    <row r="380" spans="2:26" x14ac:dyDescent="0.25">
      <c r="B380" s="12" t="s">
        <v>368</v>
      </c>
      <c r="C380" s="2"/>
      <c r="D380" s="2"/>
      <c r="E380" s="3"/>
      <c r="F380" s="238">
        <f>F378*(1+F379)</f>
        <v>7.81</v>
      </c>
      <c r="G380" s="238">
        <f t="shared" ref="G380:Z380" si="56">G378*(1+G379)</f>
        <v>7.81</v>
      </c>
      <c r="H380" s="238">
        <f t="shared" si="56"/>
        <v>7.81</v>
      </c>
      <c r="I380" s="238">
        <f t="shared" si="56"/>
        <v>7.81</v>
      </c>
      <c r="J380" s="238">
        <f t="shared" si="56"/>
        <v>7.81</v>
      </c>
      <c r="K380" s="238">
        <f t="shared" si="56"/>
        <v>7.81</v>
      </c>
      <c r="L380" s="238">
        <f t="shared" si="56"/>
        <v>7.81</v>
      </c>
      <c r="M380" s="238">
        <f t="shared" si="56"/>
        <v>7.81</v>
      </c>
      <c r="N380" s="238">
        <f t="shared" si="56"/>
        <v>7.81</v>
      </c>
      <c r="O380" s="238">
        <f t="shared" si="56"/>
        <v>7.81</v>
      </c>
      <c r="P380" s="238">
        <f t="shared" si="56"/>
        <v>7.81</v>
      </c>
      <c r="Q380" s="238">
        <f t="shared" si="56"/>
        <v>7.81</v>
      </c>
      <c r="R380" s="238">
        <f t="shared" si="56"/>
        <v>7.81</v>
      </c>
      <c r="S380" s="238">
        <f t="shared" si="56"/>
        <v>7.81</v>
      </c>
      <c r="T380" s="238">
        <f t="shared" si="56"/>
        <v>7.81</v>
      </c>
      <c r="U380" s="238">
        <f t="shared" si="56"/>
        <v>7.81</v>
      </c>
      <c r="V380" s="238">
        <f t="shared" si="56"/>
        <v>7.81</v>
      </c>
      <c r="W380" s="238">
        <f t="shared" si="56"/>
        <v>7.81</v>
      </c>
      <c r="X380" s="238">
        <f t="shared" si="56"/>
        <v>7.81</v>
      </c>
      <c r="Y380" s="238">
        <f t="shared" si="56"/>
        <v>7.81</v>
      </c>
      <c r="Z380" s="303">
        <f t="shared" si="56"/>
        <v>7.81</v>
      </c>
    </row>
    <row r="381" spans="2:26" ht="15.75" thickBot="1" x14ac:dyDescent="0.3">
      <c r="B381" s="13" t="s">
        <v>369</v>
      </c>
      <c r="C381" s="14"/>
      <c r="D381" s="14"/>
      <c r="E381" s="174"/>
      <c r="F381" s="260">
        <f>F380*F376</f>
        <v>7.81</v>
      </c>
      <c r="G381" s="260">
        <f t="shared" ref="G381:Y381" si="57">G380*G376</f>
        <v>7.9631372549019597</v>
      </c>
      <c r="H381" s="260">
        <f t="shared" si="57"/>
        <v>8.1192772010765104</v>
      </c>
      <c r="I381" s="260">
        <f t="shared" si="57"/>
        <v>8.2784787148231089</v>
      </c>
      <c r="J381" s="260">
        <f t="shared" si="57"/>
        <v>8.4408018268784648</v>
      </c>
      <c r="K381" s="260">
        <f t="shared" si="57"/>
        <v>8.6063077450525522</v>
      </c>
      <c r="L381" s="260">
        <f t="shared" si="57"/>
        <v>8.7750588773084832</v>
      </c>
      <c r="M381" s="260">
        <f t="shared" si="57"/>
        <v>8.9471188552949261</v>
      </c>
      <c r="N381" s="260">
        <f t="shared" si="57"/>
        <v>9.1225525583399225</v>
      </c>
      <c r="O381" s="260">
        <f t="shared" si="57"/>
        <v>9.3014261379152163</v>
      </c>
      <c r="P381" s="260">
        <f t="shared" si="57"/>
        <v>9.4838070425802208</v>
      </c>
      <c r="Q381" s="260">
        <f t="shared" si="57"/>
        <v>9.6697640434151282</v>
      </c>
      <c r="R381" s="260">
        <f t="shared" si="57"/>
        <v>9.8593672599526787</v>
      </c>
      <c r="S381" s="260">
        <f t="shared" si="57"/>
        <v>10.05268818661842</v>
      </c>
      <c r="T381" s="260">
        <f t="shared" si="57"/>
        <v>10.249799719689369</v>
      </c>
      <c r="U381" s="260">
        <f t="shared" si="57"/>
        <v>10.450776184781317</v>
      </c>
      <c r="V381" s="260">
        <f t="shared" si="57"/>
        <v>10.655693364875066</v>
      </c>
      <c r="W381" s="260">
        <f t="shared" si="57"/>
        <v>10.864628528892226</v>
      </c>
      <c r="X381" s="260">
        <f t="shared" si="57"/>
        <v>11.077660460831289</v>
      </c>
      <c r="Y381" s="260">
        <f t="shared" si="57"/>
        <v>11.294869489475039</v>
      </c>
      <c r="Z381" s="271">
        <f>Z380*Z376</f>
        <v>11.51633751868043</v>
      </c>
    </row>
    <row r="382" spans="2:26" x14ac:dyDescent="0.25">
      <c r="B382" s="4"/>
      <c r="C382" s="2"/>
      <c r="D382" s="2"/>
      <c r="E382" s="2"/>
      <c r="F382" s="2"/>
      <c r="G382" s="8"/>
      <c r="H382" s="8"/>
      <c r="I382" s="8"/>
      <c r="J382" s="8"/>
      <c r="K382" s="8"/>
      <c r="L382" s="8"/>
      <c r="M382" s="8"/>
      <c r="N382" s="8"/>
      <c r="O382" s="8"/>
      <c r="P382" s="8"/>
    </row>
    <row r="383" spans="2:26" s="27" customFormat="1" ht="24.75" customHeight="1" x14ac:dyDescent="0.4">
      <c r="B383" s="137" t="s">
        <v>231</v>
      </c>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row>
    <row r="384" spans="2:26" ht="15.75" thickBot="1" x14ac:dyDescent="0.3"/>
    <row r="385" spans="1:26" x14ac:dyDescent="0.25">
      <c r="A385" s="1"/>
      <c r="B385" s="35" t="s">
        <v>339</v>
      </c>
      <c r="C385" s="36"/>
      <c r="D385" s="36"/>
      <c r="E385" s="36"/>
      <c r="F385" s="36"/>
      <c r="G385" s="36"/>
      <c r="H385" s="37"/>
      <c r="I385" s="37"/>
      <c r="J385" s="37"/>
      <c r="K385" s="37"/>
      <c r="L385" s="37"/>
      <c r="M385" s="37"/>
      <c r="N385" s="37"/>
      <c r="O385" s="37"/>
      <c r="P385" s="37"/>
      <c r="Q385" s="37"/>
      <c r="R385" s="37"/>
      <c r="S385" s="37"/>
      <c r="T385" s="37"/>
      <c r="U385" s="37"/>
      <c r="V385" s="37"/>
      <c r="W385" s="37"/>
      <c r="X385" s="37"/>
      <c r="Y385" s="37"/>
      <c r="Z385" s="38"/>
    </row>
    <row r="386" spans="1:26" x14ac:dyDescent="0.25">
      <c r="B386" s="10"/>
      <c r="C386" s="2"/>
      <c r="D386" s="2"/>
      <c r="E386" s="2"/>
      <c r="F386" s="2"/>
      <c r="G386" s="2"/>
      <c r="H386" s="2"/>
      <c r="I386" s="2"/>
      <c r="J386" s="2"/>
      <c r="K386" s="2"/>
      <c r="L386" s="2"/>
      <c r="M386" s="2"/>
      <c r="N386" s="2"/>
      <c r="O386" s="2"/>
      <c r="P386" s="2"/>
      <c r="Q386" s="2"/>
      <c r="R386" s="2"/>
      <c r="S386" s="2"/>
      <c r="T386" s="2"/>
      <c r="U386" s="2"/>
      <c r="V386" s="2"/>
      <c r="W386" s="2"/>
      <c r="X386" s="2"/>
      <c r="Y386" s="2"/>
      <c r="Z386" s="17"/>
    </row>
    <row r="387" spans="1:26" x14ac:dyDescent="0.25">
      <c r="B387" s="164" t="s">
        <v>9</v>
      </c>
      <c r="C387" s="32"/>
      <c r="D387" s="32"/>
      <c r="E387" s="165" t="s">
        <v>249</v>
      </c>
      <c r="F387" s="166">
        <v>0</v>
      </c>
      <c r="G387" s="166">
        <v>1</v>
      </c>
      <c r="H387" s="166">
        <v>2</v>
      </c>
      <c r="I387" s="166">
        <v>3</v>
      </c>
      <c r="J387" s="166">
        <v>4</v>
      </c>
      <c r="K387" s="166">
        <v>5</v>
      </c>
      <c r="L387" s="166">
        <v>6</v>
      </c>
      <c r="M387" s="166">
        <v>7</v>
      </c>
      <c r="N387" s="166">
        <v>8</v>
      </c>
      <c r="O387" s="166">
        <v>9</v>
      </c>
      <c r="P387" s="166">
        <v>10</v>
      </c>
      <c r="Q387" s="166">
        <v>11</v>
      </c>
      <c r="R387" s="166">
        <v>12</v>
      </c>
      <c r="S387" s="166">
        <v>13</v>
      </c>
      <c r="T387" s="166">
        <v>14</v>
      </c>
      <c r="U387" s="166">
        <v>15</v>
      </c>
      <c r="V387" s="166">
        <v>16</v>
      </c>
      <c r="W387" s="166">
        <v>17</v>
      </c>
      <c r="X387" s="166">
        <v>18</v>
      </c>
      <c r="Y387" s="166">
        <v>19</v>
      </c>
      <c r="Z387" s="167">
        <v>20</v>
      </c>
    </row>
    <row r="388" spans="1:26" x14ac:dyDescent="0.25">
      <c r="B388" s="77" t="s">
        <v>89</v>
      </c>
      <c r="C388" s="2"/>
      <c r="D388" s="2"/>
      <c r="E388" s="4"/>
      <c r="F388" s="63"/>
      <c r="G388" s="8"/>
      <c r="H388" s="8"/>
      <c r="I388" s="8"/>
      <c r="J388" s="8"/>
      <c r="K388" s="8"/>
      <c r="L388" s="8"/>
      <c r="M388" s="8"/>
      <c r="N388" s="8"/>
      <c r="O388" s="8"/>
      <c r="P388" s="8"/>
      <c r="Q388" s="2"/>
      <c r="R388" s="2"/>
      <c r="S388" s="2"/>
      <c r="T388" s="2"/>
      <c r="U388" s="2"/>
      <c r="V388" s="2"/>
      <c r="W388" s="2"/>
      <c r="X388" s="2"/>
      <c r="Y388" s="2"/>
      <c r="Z388" s="17"/>
    </row>
    <row r="389" spans="1:26" x14ac:dyDescent="0.25">
      <c r="B389" s="12" t="s">
        <v>4</v>
      </c>
      <c r="C389" s="4"/>
      <c r="D389" s="4"/>
      <c r="E389" s="4" t="s">
        <v>39</v>
      </c>
      <c r="F389" s="146">
        <f>E97</f>
        <v>343.5</v>
      </c>
      <c r="G389" s="67">
        <f>$F$389*G365</f>
        <v>343.5</v>
      </c>
      <c r="H389" s="67">
        <f t="shared" ref="H389:Z389" si="58">$F$389*H365</f>
        <v>343.5</v>
      </c>
      <c r="I389" s="67">
        <f t="shared" si="58"/>
        <v>343.5</v>
      </c>
      <c r="J389" s="67">
        <f t="shared" si="58"/>
        <v>343.5</v>
      </c>
      <c r="K389" s="67">
        <f t="shared" si="58"/>
        <v>343.5</v>
      </c>
      <c r="L389" s="67">
        <f t="shared" si="58"/>
        <v>343.5</v>
      </c>
      <c r="M389" s="67">
        <f t="shared" si="58"/>
        <v>343.5</v>
      </c>
      <c r="N389" s="67">
        <f t="shared" si="58"/>
        <v>343.5</v>
      </c>
      <c r="O389" s="67">
        <f t="shared" si="58"/>
        <v>343.5</v>
      </c>
      <c r="P389" s="67">
        <f t="shared" si="58"/>
        <v>343.5</v>
      </c>
      <c r="Q389" s="67">
        <f t="shared" si="58"/>
        <v>343.5</v>
      </c>
      <c r="R389" s="67">
        <f t="shared" si="58"/>
        <v>343.5</v>
      </c>
      <c r="S389" s="67">
        <f t="shared" si="58"/>
        <v>343.5</v>
      </c>
      <c r="T389" s="67">
        <f t="shared" si="58"/>
        <v>343.5</v>
      </c>
      <c r="U389" s="67">
        <f t="shared" si="58"/>
        <v>343.5</v>
      </c>
      <c r="V389" s="67">
        <f t="shared" si="58"/>
        <v>343.5</v>
      </c>
      <c r="W389" s="67">
        <f t="shared" si="58"/>
        <v>343.5</v>
      </c>
      <c r="X389" s="67">
        <f t="shared" si="58"/>
        <v>343.5</v>
      </c>
      <c r="Y389" s="67">
        <f t="shared" si="58"/>
        <v>343.5</v>
      </c>
      <c r="Z389" s="149">
        <f t="shared" si="58"/>
        <v>343.5</v>
      </c>
    </row>
    <row r="390" spans="1:26" x14ac:dyDescent="0.25">
      <c r="B390" s="10" t="s">
        <v>0</v>
      </c>
      <c r="C390" s="4"/>
      <c r="D390" s="4"/>
      <c r="E390" s="4" t="s">
        <v>39</v>
      </c>
      <c r="F390" s="146">
        <f>E98</f>
        <v>1380</v>
      </c>
      <c r="G390" s="67">
        <f>$F$390*G365</f>
        <v>1380</v>
      </c>
      <c r="H390" s="67">
        <f t="shared" ref="H390:Z390" si="59">$F$390*H365</f>
        <v>1380</v>
      </c>
      <c r="I390" s="67">
        <f t="shared" si="59"/>
        <v>1380</v>
      </c>
      <c r="J390" s="67">
        <f t="shared" si="59"/>
        <v>1380</v>
      </c>
      <c r="K390" s="67">
        <f t="shared" si="59"/>
        <v>1380</v>
      </c>
      <c r="L390" s="67">
        <f t="shared" si="59"/>
        <v>1380</v>
      </c>
      <c r="M390" s="67">
        <f t="shared" si="59"/>
        <v>1380</v>
      </c>
      <c r="N390" s="67">
        <f t="shared" si="59"/>
        <v>1380</v>
      </c>
      <c r="O390" s="67">
        <f t="shared" si="59"/>
        <v>1380</v>
      </c>
      <c r="P390" s="67">
        <f t="shared" si="59"/>
        <v>1380</v>
      </c>
      <c r="Q390" s="67">
        <f t="shared" si="59"/>
        <v>1380</v>
      </c>
      <c r="R390" s="67">
        <f t="shared" si="59"/>
        <v>1380</v>
      </c>
      <c r="S390" s="67">
        <f t="shared" si="59"/>
        <v>1380</v>
      </c>
      <c r="T390" s="67">
        <f t="shared" si="59"/>
        <v>1380</v>
      </c>
      <c r="U390" s="67">
        <f t="shared" si="59"/>
        <v>1380</v>
      </c>
      <c r="V390" s="67">
        <f t="shared" si="59"/>
        <v>1380</v>
      </c>
      <c r="W390" s="67">
        <f t="shared" si="59"/>
        <v>1380</v>
      </c>
      <c r="X390" s="67">
        <f t="shared" si="59"/>
        <v>1380</v>
      </c>
      <c r="Y390" s="67">
        <f t="shared" si="59"/>
        <v>1380</v>
      </c>
      <c r="Z390" s="149">
        <f t="shared" si="59"/>
        <v>1380</v>
      </c>
    </row>
    <row r="391" spans="1:26" x14ac:dyDescent="0.25">
      <c r="B391" s="10" t="s">
        <v>82</v>
      </c>
      <c r="C391" s="4"/>
      <c r="D391" s="4"/>
      <c r="E391" s="4" t="s">
        <v>39</v>
      </c>
      <c r="F391" s="146">
        <f>E99</f>
        <v>2290</v>
      </c>
      <c r="G391" s="67">
        <f>$F$391</f>
        <v>2290</v>
      </c>
      <c r="H391" s="67">
        <f t="shared" ref="H391:Z391" si="60">$F$391</f>
        <v>2290</v>
      </c>
      <c r="I391" s="67">
        <f t="shared" si="60"/>
        <v>2290</v>
      </c>
      <c r="J391" s="67">
        <f t="shared" si="60"/>
        <v>2290</v>
      </c>
      <c r="K391" s="67">
        <f t="shared" si="60"/>
        <v>2290</v>
      </c>
      <c r="L391" s="67">
        <f t="shared" si="60"/>
        <v>2290</v>
      </c>
      <c r="M391" s="67">
        <f t="shared" si="60"/>
        <v>2290</v>
      </c>
      <c r="N391" s="67">
        <f t="shared" si="60"/>
        <v>2290</v>
      </c>
      <c r="O391" s="67">
        <f t="shared" si="60"/>
        <v>2290</v>
      </c>
      <c r="P391" s="67">
        <f t="shared" si="60"/>
        <v>2290</v>
      </c>
      <c r="Q391" s="67">
        <f t="shared" si="60"/>
        <v>2290</v>
      </c>
      <c r="R391" s="67">
        <f t="shared" si="60"/>
        <v>2290</v>
      </c>
      <c r="S391" s="67">
        <f t="shared" si="60"/>
        <v>2290</v>
      </c>
      <c r="T391" s="67">
        <f t="shared" si="60"/>
        <v>2290</v>
      </c>
      <c r="U391" s="67">
        <f t="shared" si="60"/>
        <v>2290</v>
      </c>
      <c r="V391" s="67">
        <f t="shared" si="60"/>
        <v>2290</v>
      </c>
      <c r="W391" s="67">
        <f t="shared" si="60"/>
        <v>2290</v>
      </c>
      <c r="X391" s="67">
        <f t="shared" si="60"/>
        <v>2290</v>
      </c>
      <c r="Y391" s="67">
        <f t="shared" si="60"/>
        <v>2290</v>
      </c>
      <c r="Z391" s="149">
        <f t="shared" si="60"/>
        <v>2290</v>
      </c>
    </row>
    <row r="392" spans="1:26" x14ac:dyDescent="0.25">
      <c r="B392" s="10" t="s">
        <v>84</v>
      </c>
      <c r="C392" s="4"/>
      <c r="D392" s="4"/>
      <c r="E392" s="4" t="s">
        <v>39</v>
      </c>
      <c r="F392" s="146">
        <f>E100</f>
        <v>1645.2074391988556</v>
      </c>
      <c r="G392" s="67">
        <f>$F$392</f>
        <v>1645.2074391988556</v>
      </c>
      <c r="H392" s="67">
        <f t="shared" ref="H392:Z392" si="61">$F$392</f>
        <v>1645.2074391988556</v>
      </c>
      <c r="I392" s="67">
        <f t="shared" si="61"/>
        <v>1645.2074391988556</v>
      </c>
      <c r="J392" s="67">
        <f t="shared" si="61"/>
        <v>1645.2074391988556</v>
      </c>
      <c r="K392" s="67">
        <f t="shared" si="61"/>
        <v>1645.2074391988556</v>
      </c>
      <c r="L392" s="67">
        <f t="shared" si="61"/>
        <v>1645.2074391988556</v>
      </c>
      <c r="M392" s="67">
        <f t="shared" si="61"/>
        <v>1645.2074391988556</v>
      </c>
      <c r="N392" s="67">
        <f t="shared" si="61"/>
        <v>1645.2074391988556</v>
      </c>
      <c r="O392" s="67">
        <f t="shared" si="61"/>
        <v>1645.2074391988556</v>
      </c>
      <c r="P392" s="67">
        <f t="shared" si="61"/>
        <v>1645.2074391988556</v>
      </c>
      <c r="Q392" s="67">
        <f t="shared" si="61"/>
        <v>1645.2074391988556</v>
      </c>
      <c r="R392" s="67">
        <f t="shared" si="61"/>
        <v>1645.2074391988556</v>
      </c>
      <c r="S392" s="67">
        <f t="shared" si="61"/>
        <v>1645.2074391988556</v>
      </c>
      <c r="T392" s="67">
        <f t="shared" si="61"/>
        <v>1645.2074391988556</v>
      </c>
      <c r="U392" s="67">
        <f t="shared" si="61"/>
        <v>1645.2074391988556</v>
      </c>
      <c r="V392" s="67">
        <f t="shared" si="61"/>
        <v>1645.2074391988556</v>
      </c>
      <c r="W392" s="67">
        <f t="shared" si="61"/>
        <v>1645.2074391988556</v>
      </c>
      <c r="X392" s="67">
        <f t="shared" si="61"/>
        <v>1645.2074391988556</v>
      </c>
      <c r="Y392" s="67">
        <f t="shared" si="61"/>
        <v>1645.2074391988556</v>
      </c>
      <c r="Z392" s="149">
        <f t="shared" si="61"/>
        <v>1645.2074391988556</v>
      </c>
    </row>
    <row r="393" spans="1:26" x14ac:dyDescent="0.25">
      <c r="B393" s="10" t="s">
        <v>1</v>
      </c>
      <c r="C393" s="4"/>
      <c r="D393" s="4"/>
      <c r="E393" s="4" t="s">
        <v>39</v>
      </c>
      <c r="F393" s="146">
        <f>E101</f>
        <v>12595</v>
      </c>
      <c r="G393" s="67">
        <f t="shared" ref="G393:Z393" si="62">$F$393*G372</f>
        <v>12595</v>
      </c>
      <c r="H393" s="67">
        <f t="shared" si="62"/>
        <v>12595</v>
      </c>
      <c r="I393" s="67">
        <f t="shared" si="62"/>
        <v>12595</v>
      </c>
      <c r="J393" s="67">
        <f t="shared" si="62"/>
        <v>12595</v>
      </c>
      <c r="K393" s="67">
        <f t="shared" si="62"/>
        <v>12595</v>
      </c>
      <c r="L393" s="67">
        <f t="shared" si="62"/>
        <v>12595</v>
      </c>
      <c r="M393" s="67">
        <f t="shared" si="62"/>
        <v>12595</v>
      </c>
      <c r="N393" s="67">
        <f t="shared" si="62"/>
        <v>12595</v>
      </c>
      <c r="O393" s="67">
        <f t="shared" si="62"/>
        <v>12595</v>
      </c>
      <c r="P393" s="67">
        <f t="shared" si="62"/>
        <v>12595</v>
      </c>
      <c r="Q393" s="67">
        <f t="shared" si="62"/>
        <v>12595</v>
      </c>
      <c r="R393" s="67">
        <f t="shared" si="62"/>
        <v>12595</v>
      </c>
      <c r="S393" s="67">
        <f t="shared" si="62"/>
        <v>12595</v>
      </c>
      <c r="T393" s="67">
        <f t="shared" si="62"/>
        <v>12595</v>
      </c>
      <c r="U393" s="67">
        <f t="shared" si="62"/>
        <v>12595</v>
      </c>
      <c r="V393" s="67">
        <f t="shared" si="62"/>
        <v>12595</v>
      </c>
      <c r="W393" s="67">
        <f t="shared" si="62"/>
        <v>12595</v>
      </c>
      <c r="X393" s="67">
        <f t="shared" si="62"/>
        <v>12595</v>
      </c>
      <c r="Y393" s="67">
        <f t="shared" si="62"/>
        <v>12595</v>
      </c>
      <c r="Z393" s="233">
        <f t="shared" si="62"/>
        <v>12595</v>
      </c>
    </row>
    <row r="394" spans="1:26" x14ac:dyDescent="0.25">
      <c r="B394" s="83" t="s">
        <v>14</v>
      </c>
      <c r="C394" s="59"/>
      <c r="D394" s="59"/>
      <c r="E394" s="84" t="s">
        <v>39</v>
      </c>
      <c r="F394" s="106">
        <f>SUM(F389:F393)</f>
        <v>18253.707439198857</v>
      </c>
      <c r="G394" s="107">
        <f t="shared" ref="G394:P394" si="63">SUM(G389:G393)</f>
        <v>18253.707439198857</v>
      </c>
      <c r="H394" s="107">
        <f t="shared" si="63"/>
        <v>18253.707439198857</v>
      </c>
      <c r="I394" s="107">
        <f t="shared" si="63"/>
        <v>18253.707439198857</v>
      </c>
      <c r="J394" s="107">
        <f t="shared" si="63"/>
        <v>18253.707439198857</v>
      </c>
      <c r="K394" s="107">
        <f t="shared" si="63"/>
        <v>18253.707439198857</v>
      </c>
      <c r="L394" s="107">
        <f t="shared" si="63"/>
        <v>18253.707439198857</v>
      </c>
      <c r="M394" s="107">
        <f t="shared" si="63"/>
        <v>18253.707439198857</v>
      </c>
      <c r="N394" s="107">
        <f t="shared" si="63"/>
        <v>18253.707439198857</v>
      </c>
      <c r="O394" s="107">
        <f t="shared" si="63"/>
        <v>18253.707439198857</v>
      </c>
      <c r="P394" s="107">
        <f t="shared" si="63"/>
        <v>18253.707439198857</v>
      </c>
      <c r="Q394" s="107">
        <f t="shared" ref="Q394:Z394" si="64">SUM(Q389:Q393)</f>
        <v>18253.707439198857</v>
      </c>
      <c r="R394" s="107">
        <f t="shared" si="64"/>
        <v>18253.707439198857</v>
      </c>
      <c r="S394" s="107">
        <f t="shared" si="64"/>
        <v>18253.707439198857</v>
      </c>
      <c r="T394" s="107">
        <f t="shared" si="64"/>
        <v>18253.707439198857</v>
      </c>
      <c r="U394" s="107">
        <f t="shared" si="64"/>
        <v>18253.707439198857</v>
      </c>
      <c r="V394" s="107">
        <f t="shared" si="64"/>
        <v>18253.707439198857</v>
      </c>
      <c r="W394" s="107">
        <f t="shared" si="64"/>
        <v>18253.707439198857</v>
      </c>
      <c r="X394" s="107">
        <f t="shared" si="64"/>
        <v>18253.707439198857</v>
      </c>
      <c r="Y394" s="107">
        <f t="shared" si="64"/>
        <v>18253.707439198857</v>
      </c>
      <c r="Z394" s="108">
        <f t="shared" si="64"/>
        <v>18253.707439198857</v>
      </c>
    </row>
    <row r="395" spans="1:26" x14ac:dyDescent="0.25">
      <c r="B395" s="12"/>
      <c r="C395" s="2"/>
      <c r="D395" s="2"/>
      <c r="E395" s="2"/>
      <c r="F395" s="184"/>
      <c r="G395" s="73"/>
      <c r="H395" s="73"/>
      <c r="I395" s="73"/>
      <c r="J395" s="73"/>
      <c r="K395" s="73"/>
      <c r="L395" s="73"/>
      <c r="M395" s="73"/>
      <c r="N395" s="73"/>
      <c r="O395" s="73"/>
      <c r="P395" s="73"/>
      <c r="Q395" s="73"/>
      <c r="R395" s="73"/>
      <c r="S395" s="73"/>
      <c r="T395" s="73"/>
      <c r="U395" s="73"/>
      <c r="V395" s="73"/>
      <c r="W395" s="73"/>
      <c r="X395" s="73"/>
      <c r="Y395" s="73"/>
      <c r="Z395" s="105"/>
    </row>
    <row r="396" spans="1:26" x14ac:dyDescent="0.25">
      <c r="B396" s="77" t="s">
        <v>108</v>
      </c>
      <c r="C396" s="2"/>
      <c r="D396" s="2"/>
      <c r="E396" s="4"/>
      <c r="F396" s="184"/>
      <c r="G396" s="73"/>
      <c r="H396" s="73"/>
      <c r="I396" s="73"/>
      <c r="J396" s="73"/>
      <c r="K396" s="73"/>
      <c r="L396" s="73"/>
      <c r="M396" s="73"/>
      <c r="N396" s="73"/>
      <c r="O396" s="73"/>
      <c r="P396" s="73"/>
      <c r="Q396" s="73"/>
      <c r="R396" s="73"/>
      <c r="S396" s="73"/>
      <c r="T396" s="73"/>
      <c r="U396" s="73"/>
      <c r="V396" s="73"/>
      <c r="W396" s="73"/>
      <c r="X396" s="73"/>
      <c r="Y396" s="73"/>
      <c r="Z396" s="105"/>
    </row>
    <row r="397" spans="1:26" x14ac:dyDescent="0.25">
      <c r="B397" s="12" t="s">
        <v>4</v>
      </c>
      <c r="C397" s="4"/>
      <c r="D397" s="4"/>
      <c r="E397" s="4" t="s">
        <v>39</v>
      </c>
      <c r="F397" s="146">
        <f>E122</f>
        <v>457.2</v>
      </c>
      <c r="G397" s="67">
        <f>$F$397*G365</f>
        <v>457.2</v>
      </c>
      <c r="H397" s="67">
        <f t="shared" ref="H397:Z397" si="65">$F$397*H365</f>
        <v>457.2</v>
      </c>
      <c r="I397" s="67">
        <f t="shared" si="65"/>
        <v>457.2</v>
      </c>
      <c r="J397" s="67">
        <f t="shared" si="65"/>
        <v>457.2</v>
      </c>
      <c r="K397" s="67">
        <f t="shared" si="65"/>
        <v>457.2</v>
      </c>
      <c r="L397" s="67">
        <f t="shared" si="65"/>
        <v>457.2</v>
      </c>
      <c r="M397" s="67">
        <f t="shared" si="65"/>
        <v>457.2</v>
      </c>
      <c r="N397" s="67">
        <f t="shared" si="65"/>
        <v>457.2</v>
      </c>
      <c r="O397" s="67">
        <f t="shared" si="65"/>
        <v>457.2</v>
      </c>
      <c r="P397" s="67">
        <f t="shared" si="65"/>
        <v>457.2</v>
      </c>
      <c r="Q397" s="67">
        <f t="shared" si="65"/>
        <v>457.2</v>
      </c>
      <c r="R397" s="67">
        <f t="shared" si="65"/>
        <v>457.2</v>
      </c>
      <c r="S397" s="67">
        <f t="shared" si="65"/>
        <v>457.2</v>
      </c>
      <c r="T397" s="67">
        <f t="shared" si="65"/>
        <v>457.2</v>
      </c>
      <c r="U397" s="67">
        <f t="shared" si="65"/>
        <v>457.2</v>
      </c>
      <c r="V397" s="67">
        <f t="shared" si="65"/>
        <v>457.2</v>
      </c>
      <c r="W397" s="67">
        <f t="shared" si="65"/>
        <v>457.2</v>
      </c>
      <c r="X397" s="67">
        <f t="shared" si="65"/>
        <v>457.2</v>
      </c>
      <c r="Y397" s="67">
        <f t="shared" si="65"/>
        <v>457.2</v>
      </c>
      <c r="Z397" s="149">
        <f t="shared" si="65"/>
        <v>457.2</v>
      </c>
    </row>
    <row r="398" spans="1:26" x14ac:dyDescent="0.25">
      <c r="B398" s="10" t="s">
        <v>0</v>
      </c>
      <c r="C398" s="4"/>
      <c r="D398" s="4"/>
      <c r="E398" s="4" t="s">
        <v>39</v>
      </c>
      <c r="F398" s="146">
        <f>E123</f>
        <v>1073.95</v>
      </c>
      <c r="G398" s="67">
        <f>$F$398*G365</f>
        <v>1073.95</v>
      </c>
      <c r="H398" s="67">
        <f t="shared" ref="H398:Z398" si="66">$F$398*H365</f>
        <v>1073.95</v>
      </c>
      <c r="I398" s="67">
        <f t="shared" si="66"/>
        <v>1073.95</v>
      </c>
      <c r="J398" s="67">
        <f t="shared" si="66"/>
        <v>1073.95</v>
      </c>
      <c r="K398" s="67">
        <f t="shared" si="66"/>
        <v>1073.95</v>
      </c>
      <c r="L398" s="67">
        <f t="shared" si="66"/>
        <v>1073.95</v>
      </c>
      <c r="M398" s="67">
        <f t="shared" si="66"/>
        <v>1073.95</v>
      </c>
      <c r="N398" s="67">
        <f t="shared" si="66"/>
        <v>1073.95</v>
      </c>
      <c r="O398" s="67">
        <f t="shared" si="66"/>
        <v>1073.95</v>
      </c>
      <c r="P398" s="67">
        <f t="shared" si="66"/>
        <v>1073.95</v>
      </c>
      <c r="Q398" s="67">
        <f t="shared" si="66"/>
        <v>1073.95</v>
      </c>
      <c r="R398" s="67">
        <f t="shared" si="66"/>
        <v>1073.95</v>
      </c>
      <c r="S398" s="67">
        <f t="shared" si="66"/>
        <v>1073.95</v>
      </c>
      <c r="T398" s="67">
        <f t="shared" si="66"/>
        <v>1073.95</v>
      </c>
      <c r="U398" s="67">
        <f t="shared" si="66"/>
        <v>1073.95</v>
      </c>
      <c r="V398" s="67">
        <f t="shared" si="66"/>
        <v>1073.95</v>
      </c>
      <c r="W398" s="67">
        <f t="shared" si="66"/>
        <v>1073.95</v>
      </c>
      <c r="X398" s="67">
        <f t="shared" si="66"/>
        <v>1073.95</v>
      </c>
      <c r="Y398" s="67">
        <f t="shared" si="66"/>
        <v>1073.95</v>
      </c>
      <c r="Z398" s="149">
        <f t="shared" si="66"/>
        <v>1073.95</v>
      </c>
    </row>
    <row r="399" spans="1:26" x14ac:dyDescent="0.25">
      <c r="B399" s="10" t="s">
        <v>82</v>
      </c>
      <c r="C399" s="4"/>
      <c r="D399" s="4"/>
      <c r="E399" s="4" t="s">
        <v>39</v>
      </c>
      <c r="F399" s="146">
        <f>E124</f>
        <v>685.8</v>
      </c>
      <c r="G399" s="67">
        <f>$F$399</f>
        <v>685.8</v>
      </c>
      <c r="H399" s="67">
        <f t="shared" ref="H399:Z399" si="67">$F$399</f>
        <v>685.8</v>
      </c>
      <c r="I399" s="67">
        <f t="shared" si="67"/>
        <v>685.8</v>
      </c>
      <c r="J399" s="67">
        <f t="shared" si="67"/>
        <v>685.8</v>
      </c>
      <c r="K399" s="67">
        <f t="shared" si="67"/>
        <v>685.8</v>
      </c>
      <c r="L399" s="67">
        <f t="shared" si="67"/>
        <v>685.8</v>
      </c>
      <c r="M399" s="67">
        <f t="shared" si="67"/>
        <v>685.8</v>
      </c>
      <c r="N399" s="67">
        <f t="shared" si="67"/>
        <v>685.8</v>
      </c>
      <c r="O399" s="67">
        <f t="shared" si="67"/>
        <v>685.8</v>
      </c>
      <c r="P399" s="67">
        <f t="shared" si="67"/>
        <v>685.8</v>
      </c>
      <c r="Q399" s="67">
        <f t="shared" si="67"/>
        <v>685.8</v>
      </c>
      <c r="R399" s="67">
        <f t="shared" si="67"/>
        <v>685.8</v>
      </c>
      <c r="S399" s="67">
        <f t="shared" si="67"/>
        <v>685.8</v>
      </c>
      <c r="T399" s="67">
        <f t="shared" si="67"/>
        <v>685.8</v>
      </c>
      <c r="U399" s="67">
        <f t="shared" si="67"/>
        <v>685.8</v>
      </c>
      <c r="V399" s="67">
        <f t="shared" si="67"/>
        <v>685.8</v>
      </c>
      <c r="W399" s="67">
        <f t="shared" si="67"/>
        <v>685.8</v>
      </c>
      <c r="X399" s="67">
        <f t="shared" si="67"/>
        <v>685.8</v>
      </c>
      <c r="Y399" s="67">
        <f t="shared" si="67"/>
        <v>685.8</v>
      </c>
      <c r="Z399" s="149">
        <f t="shared" si="67"/>
        <v>685.8</v>
      </c>
    </row>
    <row r="400" spans="1:26" x14ac:dyDescent="0.25">
      <c r="B400" s="10" t="s">
        <v>84</v>
      </c>
      <c r="C400" s="4"/>
      <c r="D400" s="4"/>
      <c r="E400" s="4" t="s">
        <v>39</v>
      </c>
      <c r="F400" s="146">
        <f>E127</f>
        <v>1645.2074391988556</v>
      </c>
      <c r="G400" s="67">
        <f>$F$400</f>
        <v>1645.2074391988556</v>
      </c>
      <c r="H400" s="67">
        <f t="shared" ref="H400:Z400" si="68">$F$400</f>
        <v>1645.2074391988556</v>
      </c>
      <c r="I400" s="67">
        <f t="shared" si="68"/>
        <v>1645.2074391988556</v>
      </c>
      <c r="J400" s="67">
        <f t="shared" si="68"/>
        <v>1645.2074391988556</v>
      </c>
      <c r="K400" s="67">
        <f t="shared" si="68"/>
        <v>1645.2074391988556</v>
      </c>
      <c r="L400" s="67">
        <f t="shared" si="68"/>
        <v>1645.2074391988556</v>
      </c>
      <c r="M400" s="67">
        <f t="shared" si="68"/>
        <v>1645.2074391988556</v>
      </c>
      <c r="N400" s="67">
        <f t="shared" si="68"/>
        <v>1645.2074391988556</v>
      </c>
      <c r="O400" s="67">
        <f t="shared" si="68"/>
        <v>1645.2074391988556</v>
      </c>
      <c r="P400" s="67">
        <f t="shared" si="68"/>
        <v>1645.2074391988556</v>
      </c>
      <c r="Q400" s="67">
        <f t="shared" si="68"/>
        <v>1645.2074391988556</v>
      </c>
      <c r="R400" s="67">
        <f t="shared" si="68"/>
        <v>1645.2074391988556</v>
      </c>
      <c r="S400" s="67">
        <f t="shared" si="68"/>
        <v>1645.2074391988556</v>
      </c>
      <c r="T400" s="67">
        <f t="shared" si="68"/>
        <v>1645.2074391988556</v>
      </c>
      <c r="U400" s="67">
        <f t="shared" si="68"/>
        <v>1645.2074391988556</v>
      </c>
      <c r="V400" s="67">
        <f t="shared" si="68"/>
        <v>1645.2074391988556</v>
      </c>
      <c r="W400" s="67">
        <f t="shared" si="68"/>
        <v>1645.2074391988556</v>
      </c>
      <c r="X400" s="67">
        <f t="shared" si="68"/>
        <v>1645.2074391988556</v>
      </c>
      <c r="Y400" s="67">
        <f t="shared" si="68"/>
        <v>1645.2074391988556</v>
      </c>
      <c r="Z400" s="149">
        <f t="shared" si="68"/>
        <v>1645.2074391988556</v>
      </c>
    </row>
    <row r="401" spans="1:26" x14ac:dyDescent="0.25">
      <c r="B401" s="10" t="s">
        <v>1</v>
      </c>
      <c r="C401" s="4"/>
      <c r="D401" s="4"/>
      <c r="E401" s="4" t="s">
        <v>39</v>
      </c>
      <c r="F401" s="146">
        <f>E128</f>
        <v>11935</v>
      </c>
      <c r="G401" s="67">
        <f>$F$401*G372</f>
        <v>11935</v>
      </c>
      <c r="H401" s="67">
        <f t="shared" ref="H401:Z401" si="69">$F$401*H372</f>
        <v>11935</v>
      </c>
      <c r="I401" s="67">
        <f t="shared" si="69"/>
        <v>11935</v>
      </c>
      <c r="J401" s="67">
        <f t="shared" si="69"/>
        <v>11935</v>
      </c>
      <c r="K401" s="67">
        <f t="shared" si="69"/>
        <v>11935</v>
      </c>
      <c r="L401" s="67">
        <f t="shared" si="69"/>
        <v>11935</v>
      </c>
      <c r="M401" s="67">
        <f t="shared" si="69"/>
        <v>11935</v>
      </c>
      <c r="N401" s="67">
        <f t="shared" si="69"/>
        <v>11935</v>
      </c>
      <c r="O401" s="67">
        <f t="shared" si="69"/>
        <v>11935</v>
      </c>
      <c r="P401" s="67">
        <f t="shared" si="69"/>
        <v>11935</v>
      </c>
      <c r="Q401" s="67">
        <f t="shared" si="69"/>
        <v>11935</v>
      </c>
      <c r="R401" s="67">
        <f t="shared" si="69"/>
        <v>11935</v>
      </c>
      <c r="S401" s="67">
        <f t="shared" si="69"/>
        <v>11935</v>
      </c>
      <c r="T401" s="67">
        <f t="shared" si="69"/>
        <v>11935</v>
      </c>
      <c r="U401" s="67">
        <f t="shared" si="69"/>
        <v>11935</v>
      </c>
      <c r="V401" s="67">
        <f t="shared" si="69"/>
        <v>11935</v>
      </c>
      <c r="W401" s="67">
        <f t="shared" si="69"/>
        <v>11935</v>
      </c>
      <c r="X401" s="67">
        <f t="shared" si="69"/>
        <v>11935</v>
      </c>
      <c r="Y401" s="67">
        <f t="shared" si="69"/>
        <v>11935</v>
      </c>
      <c r="Z401" s="233">
        <f t="shared" si="69"/>
        <v>11935</v>
      </c>
    </row>
    <row r="402" spans="1:26" x14ac:dyDescent="0.25">
      <c r="B402" s="83" t="s">
        <v>14</v>
      </c>
      <c r="C402" s="59"/>
      <c r="D402" s="59"/>
      <c r="E402" s="84" t="s">
        <v>39</v>
      </c>
      <c r="F402" s="106">
        <f>SUM(F397:F401)</f>
        <v>15797.157439198854</v>
      </c>
      <c r="G402" s="107">
        <f>SUM(G397:G401)</f>
        <v>15797.157439198854</v>
      </c>
      <c r="H402" s="107">
        <f t="shared" ref="H402:O402" si="70">SUM(H397:H401)</f>
        <v>15797.157439198854</v>
      </c>
      <c r="I402" s="107">
        <f t="shared" si="70"/>
        <v>15797.157439198854</v>
      </c>
      <c r="J402" s="107">
        <f t="shared" si="70"/>
        <v>15797.157439198854</v>
      </c>
      <c r="K402" s="107">
        <f t="shared" si="70"/>
        <v>15797.157439198854</v>
      </c>
      <c r="L402" s="107">
        <f t="shared" si="70"/>
        <v>15797.157439198854</v>
      </c>
      <c r="M402" s="107">
        <f t="shared" si="70"/>
        <v>15797.157439198854</v>
      </c>
      <c r="N402" s="107">
        <f t="shared" si="70"/>
        <v>15797.157439198854</v>
      </c>
      <c r="O402" s="107">
        <f t="shared" si="70"/>
        <v>15797.157439198854</v>
      </c>
      <c r="P402" s="107">
        <f>SUM(P397:P401)</f>
        <v>15797.157439198854</v>
      </c>
      <c r="Q402" s="107">
        <f t="shared" ref="Q402:Z402" si="71">SUM(Q397:Q401)</f>
        <v>15797.157439198854</v>
      </c>
      <c r="R402" s="107">
        <f t="shared" si="71"/>
        <v>15797.157439198854</v>
      </c>
      <c r="S402" s="107">
        <f t="shared" si="71"/>
        <v>15797.157439198854</v>
      </c>
      <c r="T402" s="107">
        <f t="shared" si="71"/>
        <v>15797.157439198854</v>
      </c>
      <c r="U402" s="107">
        <f t="shared" si="71"/>
        <v>15797.157439198854</v>
      </c>
      <c r="V402" s="107">
        <f t="shared" si="71"/>
        <v>15797.157439198854</v>
      </c>
      <c r="W402" s="107">
        <f t="shared" si="71"/>
        <v>15797.157439198854</v>
      </c>
      <c r="X402" s="107">
        <f t="shared" si="71"/>
        <v>15797.157439198854</v>
      </c>
      <c r="Y402" s="107">
        <f t="shared" si="71"/>
        <v>15797.157439198854</v>
      </c>
      <c r="Z402" s="108">
        <f t="shared" si="71"/>
        <v>15797.157439198854</v>
      </c>
    </row>
    <row r="403" spans="1:26" x14ac:dyDescent="0.25">
      <c r="B403" s="12"/>
      <c r="C403" s="2"/>
      <c r="D403" s="2"/>
      <c r="E403" s="4"/>
      <c r="F403" s="184"/>
      <c r="G403" s="73"/>
      <c r="H403" s="73"/>
      <c r="I403" s="73"/>
      <c r="J403" s="73"/>
      <c r="K403" s="73"/>
      <c r="L403" s="73"/>
      <c r="M403" s="73"/>
      <c r="N403" s="73"/>
      <c r="O403" s="73"/>
      <c r="P403" s="73"/>
      <c r="Q403" s="73"/>
      <c r="R403" s="73"/>
      <c r="S403" s="73"/>
      <c r="T403" s="73"/>
      <c r="U403" s="73"/>
      <c r="V403" s="73"/>
      <c r="W403" s="73"/>
      <c r="X403" s="73"/>
      <c r="Y403" s="73"/>
      <c r="Z403" s="105"/>
    </row>
    <row r="404" spans="1:26" x14ac:dyDescent="0.25">
      <c r="B404" s="78" t="s">
        <v>292</v>
      </c>
      <c r="C404" s="2"/>
      <c r="D404" s="2"/>
      <c r="E404" s="2"/>
      <c r="F404" s="184"/>
      <c r="G404" s="67"/>
      <c r="H404" s="67"/>
      <c r="I404" s="73"/>
      <c r="J404" s="67"/>
      <c r="K404" s="67"/>
      <c r="L404" s="67"/>
      <c r="M404" s="67"/>
      <c r="N404" s="67"/>
      <c r="O404" s="67"/>
      <c r="P404" s="67"/>
      <c r="Q404" s="67"/>
      <c r="R404" s="67"/>
      <c r="S404" s="67"/>
      <c r="T404" s="67"/>
      <c r="U404" s="67"/>
      <c r="V404" s="67"/>
      <c r="W404" s="67"/>
      <c r="X404" s="67"/>
      <c r="Y404" s="67"/>
      <c r="Z404" s="149"/>
    </row>
    <row r="405" spans="1:26" x14ac:dyDescent="0.25">
      <c r="B405" s="12" t="s">
        <v>4</v>
      </c>
      <c r="C405" s="4"/>
      <c r="D405" s="4"/>
      <c r="E405" s="4" t="s">
        <v>39</v>
      </c>
      <c r="F405" s="146">
        <f t="shared" ref="F405:F414" si="72">E157</f>
        <v>1600</v>
      </c>
      <c r="G405" s="67">
        <f t="shared" ref="G405:Z405" si="73">$F$405*G365</f>
        <v>1600</v>
      </c>
      <c r="H405" s="67">
        <f t="shared" si="73"/>
        <v>1600</v>
      </c>
      <c r="I405" s="67">
        <f t="shared" si="73"/>
        <v>1600</v>
      </c>
      <c r="J405" s="67">
        <f t="shared" si="73"/>
        <v>1600</v>
      </c>
      <c r="K405" s="67">
        <f t="shared" si="73"/>
        <v>1600</v>
      </c>
      <c r="L405" s="67">
        <f t="shared" si="73"/>
        <v>1600</v>
      </c>
      <c r="M405" s="67">
        <f t="shared" si="73"/>
        <v>1600</v>
      </c>
      <c r="N405" s="67">
        <f t="shared" si="73"/>
        <v>1600</v>
      </c>
      <c r="O405" s="67">
        <f t="shared" si="73"/>
        <v>1600</v>
      </c>
      <c r="P405" s="67">
        <f t="shared" si="73"/>
        <v>1600</v>
      </c>
      <c r="Q405" s="67">
        <f t="shared" si="73"/>
        <v>1600</v>
      </c>
      <c r="R405" s="67">
        <f t="shared" si="73"/>
        <v>1600</v>
      </c>
      <c r="S405" s="67">
        <f t="shared" si="73"/>
        <v>1600</v>
      </c>
      <c r="T405" s="67">
        <f t="shared" si="73"/>
        <v>1600</v>
      </c>
      <c r="U405" s="67">
        <f t="shared" si="73"/>
        <v>1600</v>
      </c>
      <c r="V405" s="67">
        <f t="shared" si="73"/>
        <v>1600</v>
      </c>
      <c r="W405" s="67">
        <f t="shared" si="73"/>
        <v>1600</v>
      </c>
      <c r="X405" s="67">
        <f t="shared" si="73"/>
        <v>1600</v>
      </c>
      <c r="Y405" s="67">
        <f t="shared" si="73"/>
        <v>1600</v>
      </c>
      <c r="Z405" s="149">
        <f t="shared" si="73"/>
        <v>1600</v>
      </c>
    </row>
    <row r="406" spans="1:26" x14ac:dyDescent="0.25">
      <c r="B406" s="10" t="s">
        <v>58</v>
      </c>
      <c r="C406" s="2"/>
      <c r="D406" s="2"/>
      <c r="E406" s="4" t="s">
        <v>39</v>
      </c>
      <c r="F406" s="146">
        <f t="shared" si="72"/>
        <v>9600</v>
      </c>
      <c r="G406" s="67">
        <f t="shared" ref="G406:Z406" si="74">$F$406*G365</f>
        <v>9600</v>
      </c>
      <c r="H406" s="67">
        <f t="shared" si="74"/>
        <v>9600</v>
      </c>
      <c r="I406" s="67">
        <f t="shared" si="74"/>
        <v>9600</v>
      </c>
      <c r="J406" s="67">
        <f t="shared" si="74"/>
        <v>9600</v>
      </c>
      <c r="K406" s="67">
        <f t="shared" si="74"/>
        <v>9600</v>
      </c>
      <c r="L406" s="67">
        <f t="shared" si="74"/>
        <v>9600</v>
      </c>
      <c r="M406" s="67">
        <f t="shared" si="74"/>
        <v>9600</v>
      </c>
      <c r="N406" s="67">
        <f t="shared" si="74"/>
        <v>9600</v>
      </c>
      <c r="O406" s="67">
        <f t="shared" si="74"/>
        <v>9600</v>
      </c>
      <c r="P406" s="67">
        <f t="shared" si="74"/>
        <v>9600</v>
      </c>
      <c r="Q406" s="67">
        <f t="shared" si="74"/>
        <v>9600</v>
      </c>
      <c r="R406" s="67">
        <f t="shared" si="74"/>
        <v>9600</v>
      </c>
      <c r="S406" s="67">
        <f t="shared" si="74"/>
        <v>9600</v>
      </c>
      <c r="T406" s="67">
        <f t="shared" si="74"/>
        <v>9600</v>
      </c>
      <c r="U406" s="67">
        <f t="shared" si="74"/>
        <v>9600</v>
      </c>
      <c r="V406" s="67">
        <f t="shared" si="74"/>
        <v>9600</v>
      </c>
      <c r="W406" s="67">
        <f t="shared" si="74"/>
        <v>9600</v>
      </c>
      <c r="X406" s="67">
        <f t="shared" si="74"/>
        <v>9600</v>
      </c>
      <c r="Y406" s="67">
        <f t="shared" si="74"/>
        <v>9600</v>
      </c>
      <c r="Z406" s="149">
        <f t="shared" si="74"/>
        <v>9600</v>
      </c>
    </row>
    <row r="407" spans="1:26" x14ac:dyDescent="0.25">
      <c r="B407" s="10" t="s">
        <v>59</v>
      </c>
      <c r="C407" s="2"/>
      <c r="D407" s="2"/>
      <c r="E407" s="4" t="s">
        <v>39</v>
      </c>
      <c r="F407" s="146">
        <f t="shared" si="72"/>
        <v>4800</v>
      </c>
      <c r="G407" s="67">
        <f t="shared" ref="G407:Z407" si="75">$F$407*G365</f>
        <v>4800</v>
      </c>
      <c r="H407" s="67">
        <f t="shared" si="75"/>
        <v>4800</v>
      </c>
      <c r="I407" s="67">
        <f t="shared" si="75"/>
        <v>4800</v>
      </c>
      <c r="J407" s="67">
        <f t="shared" si="75"/>
        <v>4800</v>
      </c>
      <c r="K407" s="67">
        <f t="shared" si="75"/>
        <v>4800</v>
      </c>
      <c r="L407" s="67">
        <f t="shared" si="75"/>
        <v>4800</v>
      </c>
      <c r="M407" s="67">
        <f t="shared" si="75"/>
        <v>4800</v>
      </c>
      <c r="N407" s="67">
        <f t="shared" si="75"/>
        <v>4800</v>
      </c>
      <c r="O407" s="67">
        <f t="shared" si="75"/>
        <v>4800</v>
      </c>
      <c r="P407" s="67">
        <f t="shared" si="75"/>
        <v>4800</v>
      </c>
      <c r="Q407" s="67">
        <f t="shared" si="75"/>
        <v>4800</v>
      </c>
      <c r="R407" s="67">
        <f t="shared" si="75"/>
        <v>4800</v>
      </c>
      <c r="S407" s="67">
        <f t="shared" si="75"/>
        <v>4800</v>
      </c>
      <c r="T407" s="67">
        <f t="shared" si="75"/>
        <v>4800</v>
      </c>
      <c r="U407" s="67">
        <f t="shared" si="75"/>
        <v>4800</v>
      </c>
      <c r="V407" s="67">
        <f t="shared" si="75"/>
        <v>4800</v>
      </c>
      <c r="W407" s="67">
        <f t="shared" si="75"/>
        <v>4800</v>
      </c>
      <c r="X407" s="67">
        <f t="shared" si="75"/>
        <v>4800</v>
      </c>
      <c r="Y407" s="67">
        <f t="shared" si="75"/>
        <v>4800</v>
      </c>
      <c r="Z407" s="149">
        <f t="shared" si="75"/>
        <v>4800</v>
      </c>
    </row>
    <row r="408" spans="1:26" x14ac:dyDescent="0.25">
      <c r="B408" s="10" t="s">
        <v>61</v>
      </c>
      <c r="C408" s="2"/>
      <c r="D408" s="2"/>
      <c r="E408" s="4" t="s">
        <v>39</v>
      </c>
      <c r="F408" s="146">
        <f t="shared" si="72"/>
        <v>1200</v>
      </c>
      <c r="G408" s="67">
        <f>$F$408</f>
        <v>1200</v>
      </c>
      <c r="H408" s="67">
        <f t="shared" ref="H408:Z408" si="76">$F$408</f>
        <v>1200</v>
      </c>
      <c r="I408" s="67">
        <f t="shared" si="76"/>
        <v>1200</v>
      </c>
      <c r="J408" s="67">
        <f t="shared" si="76"/>
        <v>1200</v>
      </c>
      <c r="K408" s="67">
        <f t="shared" si="76"/>
        <v>1200</v>
      </c>
      <c r="L408" s="67">
        <f t="shared" si="76"/>
        <v>1200</v>
      </c>
      <c r="M408" s="67">
        <f t="shared" si="76"/>
        <v>1200</v>
      </c>
      <c r="N408" s="67">
        <f t="shared" si="76"/>
        <v>1200</v>
      </c>
      <c r="O408" s="67">
        <f t="shared" si="76"/>
        <v>1200</v>
      </c>
      <c r="P408" s="67">
        <f t="shared" si="76"/>
        <v>1200</v>
      </c>
      <c r="Q408" s="67">
        <f t="shared" si="76"/>
        <v>1200</v>
      </c>
      <c r="R408" s="67">
        <f t="shared" si="76"/>
        <v>1200</v>
      </c>
      <c r="S408" s="67">
        <f t="shared" si="76"/>
        <v>1200</v>
      </c>
      <c r="T408" s="67">
        <f t="shared" si="76"/>
        <v>1200</v>
      </c>
      <c r="U408" s="67">
        <f t="shared" si="76"/>
        <v>1200</v>
      </c>
      <c r="V408" s="67">
        <f t="shared" si="76"/>
        <v>1200</v>
      </c>
      <c r="W408" s="67">
        <f t="shared" si="76"/>
        <v>1200</v>
      </c>
      <c r="X408" s="67">
        <f t="shared" si="76"/>
        <v>1200</v>
      </c>
      <c r="Y408" s="67">
        <f t="shared" si="76"/>
        <v>1200</v>
      </c>
      <c r="Z408" s="149">
        <f t="shared" si="76"/>
        <v>1200</v>
      </c>
    </row>
    <row r="409" spans="1:26" x14ac:dyDescent="0.25">
      <c r="B409" s="10" t="s">
        <v>62</v>
      </c>
      <c r="C409" s="2"/>
      <c r="D409" s="2"/>
      <c r="E409" s="4" t="s">
        <v>39</v>
      </c>
      <c r="F409" s="146">
        <f t="shared" si="72"/>
        <v>500</v>
      </c>
      <c r="G409" s="67">
        <f t="shared" ref="G409:Z409" si="77">$F$409*G365</f>
        <v>500</v>
      </c>
      <c r="H409" s="67">
        <f t="shared" si="77"/>
        <v>500</v>
      </c>
      <c r="I409" s="67">
        <f t="shared" si="77"/>
        <v>500</v>
      </c>
      <c r="J409" s="67">
        <f t="shared" si="77"/>
        <v>500</v>
      </c>
      <c r="K409" s="67">
        <f t="shared" si="77"/>
        <v>500</v>
      </c>
      <c r="L409" s="67">
        <f t="shared" si="77"/>
        <v>500</v>
      </c>
      <c r="M409" s="67">
        <f t="shared" si="77"/>
        <v>500</v>
      </c>
      <c r="N409" s="67">
        <f t="shared" si="77"/>
        <v>500</v>
      </c>
      <c r="O409" s="67">
        <f t="shared" si="77"/>
        <v>500</v>
      </c>
      <c r="P409" s="67">
        <f t="shared" si="77"/>
        <v>500</v>
      </c>
      <c r="Q409" s="67">
        <f t="shared" si="77"/>
        <v>500</v>
      </c>
      <c r="R409" s="67">
        <f t="shared" si="77"/>
        <v>500</v>
      </c>
      <c r="S409" s="67">
        <f t="shared" si="77"/>
        <v>500</v>
      </c>
      <c r="T409" s="67">
        <f t="shared" si="77"/>
        <v>500</v>
      </c>
      <c r="U409" s="67">
        <f t="shared" si="77"/>
        <v>500</v>
      </c>
      <c r="V409" s="67">
        <f t="shared" si="77"/>
        <v>500</v>
      </c>
      <c r="W409" s="67">
        <f t="shared" si="77"/>
        <v>500</v>
      </c>
      <c r="X409" s="67">
        <f t="shared" si="77"/>
        <v>500</v>
      </c>
      <c r="Y409" s="67">
        <f t="shared" si="77"/>
        <v>500</v>
      </c>
      <c r="Z409" s="149">
        <f t="shared" si="77"/>
        <v>500</v>
      </c>
    </row>
    <row r="410" spans="1:26" x14ac:dyDescent="0.25">
      <c r="B410" s="10" t="s">
        <v>63</v>
      </c>
      <c r="C410" s="2"/>
      <c r="D410" s="2"/>
      <c r="E410" s="4" t="s">
        <v>39</v>
      </c>
      <c r="F410" s="146">
        <f t="shared" si="72"/>
        <v>2600</v>
      </c>
      <c r="G410" s="67">
        <f t="shared" ref="G410:Z410" si="78">$F$410*G365</f>
        <v>2600</v>
      </c>
      <c r="H410" s="67">
        <f t="shared" si="78"/>
        <v>2600</v>
      </c>
      <c r="I410" s="67">
        <f t="shared" si="78"/>
        <v>2600</v>
      </c>
      <c r="J410" s="67">
        <f t="shared" si="78"/>
        <v>2600</v>
      </c>
      <c r="K410" s="67">
        <f t="shared" si="78"/>
        <v>2600</v>
      </c>
      <c r="L410" s="67">
        <f t="shared" si="78"/>
        <v>2600</v>
      </c>
      <c r="M410" s="67">
        <f t="shared" si="78"/>
        <v>2600</v>
      </c>
      <c r="N410" s="67">
        <f t="shared" si="78"/>
        <v>2600</v>
      </c>
      <c r="O410" s="67">
        <f t="shared" si="78"/>
        <v>2600</v>
      </c>
      <c r="P410" s="67">
        <f t="shared" si="78"/>
        <v>2600</v>
      </c>
      <c r="Q410" s="67">
        <f t="shared" si="78"/>
        <v>2600</v>
      </c>
      <c r="R410" s="67">
        <f t="shared" si="78"/>
        <v>2600</v>
      </c>
      <c r="S410" s="67">
        <f t="shared" si="78"/>
        <v>2600</v>
      </c>
      <c r="T410" s="67">
        <f t="shared" si="78"/>
        <v>2600</v>
      </c>
      <c r="U410" s="67">
        <f t="shared" si="78"/>
        <v>2600</v>
      </c>
      <c r="V410" s="67">
        <f t="shared" si="78"/>
        <v>2600</v>
      </c>
      <c r="W410" s="67">
        <f t="shared" si="78"/>
        <v>2600</v>
      </c>
      <c r="X410" s="67">
        <f t="shared" si="78"/>
        <v>2600</v>
      </c>
      <c r="Y410" s="67">
        <f t="shared" si="78"/>
        <v>2600</v>
      </c>
      <c r="Z410" s="149">
        <f t="shared" si="78"/>
        <v>2600</v>
      </c>
    </row>
    <row r="411" spans="1:26" x14ac:dyDescent="0.25">
      <c r="B411" s="10" t="s">
        <v>65</v>
      </c>
      <c r="C411" s="2"/>
      <c r="D411" s="2"/>
      <c r="E411" s="4" t="s">
        <v>39</v>
      </c>
      <c r="F411" s="146">
        <f t="shared" si="72"/>
        <v>1500</v>
      </c>
      <c r="G411" s="67"/>
      <c r="H411" s="67"/>
      <c r="I411" s="67"/>
      <c r="J411" s="67">
        <f>F411</f>
        <v>1500</v>
      </c>
      <c r="K411" s="67"/>
      <c r="L411" s="67"/>
      <c r="M411" s="67"/>
      <c r="N411" s="67">
        <f>F411</f>
        <v>1500</v>
      </c>
      <c r="O411" s="67"/>
      <c r="P411" s="67"/>
      <c r="Q411" s="67"/>
      <c r="R411" s="67">
        <f>F411</f>
        <v>1500</v>
      </c>
      <c r="S411" s="67"/>
      <c r="T411" s="67"/>
      <c r="U411" s="67"/>
      <c r="V411" s="67">
        <f>F411</f>
        <v>1500</v>
      </c>
      <c r="W411" s="67"/>
      <c r="X411" s="67"/>
      <c r="Y411" s="67"/>
      <c r="Z411" s="149"/>
    </row>
    <row r="412" spans="1:26" x14ac:dyDescent="0.25">
      <c r="B412" s="10" t="s">
        <v>64</v>
      </c>
      <c r="C412" s="2"/>
      <c r="D412" s="2"/>
      <c r="E412" s="4" t="s">
        <v>39</v>
      </c>
      <c r="F412" s="146">
        <f t="shared" si="72"/>
        <v>6000</v>
      </c>
      <c r="G412" s="67"/>
      <c r="H412" s="67"/>
      <c r="I412" s="67"/>
      <c r="J412" s="67">
        <f>F412</f>
        <v>6000</v>
      </c>
      <c r="K412" s="67"/>
      <c r="L412" s="67"/>
      <c r="M412" s="67"/>
      <c r="N412" s="67">
        <f>F412</f>
        <v>6000</v>
      </c>
      <c r="O412" s="67"/>
      <c r="P412" s="67"/>
      <c r="Q412" s="67"/>
      <c r="R412" s="67">
        <f>F412</f>
        <v>6000</v>
      </c>
      <c r="S412" s="67"/>
      <c r="T412" s="67"/>
      <c r="U412" s="67"/>
      <c r="V412" s="67">
        <f>F412</f>
        <v>6000</v>
      </c>
      <c r="W412" s="67"/>
      <c r="X412" s="67"/>
      <c r="Y412" s="67"/>
      <c r="Z412" s="149"/>
    </row>
    <row r="413" spans="1:26" x14ac:dyDescent="0.25">
      <c r="A413" s="1"/>
      <c r="B413" s="12" t="s">
        <v>69</v>
      </c>
      <c r="C413" s="2"/>
      <c r="D413" s="2"/>
      <c r="E413" s="4" t="s">
        <v>39</v>
      </c>
      <c r="F413" s="146">
        <f t="shared" si="72"/>
        <v>1200</v>
      </c>
      <c r="G413" s="67">
        <f>$F$413</f>
        <v>1200</v>
      </c>
      <c r="H413" s="67">
        <f t="shared" ref="H413:Z413" si="79">$F$413</f>
        <v>1200</v>
      </c>
      <c r="I413" s="67">
        <f t="shared" si="79"/>
        <v>1200</v>
      </c>
      <c r="J413" s="67">
        <f t="shared" si="79"/>
        <v>1200</v>
      </c>
      <c r="K413" s="67">
        <f t="shared" si="79"/>
        <v>1200</v>
      </c>
      <c r="L413" s="67">
        <f t="shared" si="79"/>
        <v>1200</v>
      </c>
      <c r="M413" s="67">
        <f t="shared" si="79"/>
        <v>1200</v>
      </c>
      <c r="N413" s="67">
        <f t="shared" si="79"/>
        <v>1200</v>
      </c>
      <c r="O413" s="67">
        <f t="shared" si="79"/>
        <v>1200</v>
      </c>
      <c r="P413" s="67">
        <f t="shared" si="79"/>
        <v>1200</v>
      </c>
      <c r="Q413" s="67">
        <f t="shared" si="79"/>
        <v>1200</v>
      </c>
      <c r="R413" s="67">
        <f t="shared" si="79"/>
        <v>1200</v>
      </c>
      <c r="S413" s="67">
        <f t="shared" si="79"/>
        <v>1200</v>
      </c>
      <c r="T413" s="67">
        <f t="shared" si="79"/>
        <v>1200</v>
      </c>
      <c r="U413" s="67">
        <f t="shared" si="79"/>
        <v>1200</v>
      </c>
      <c r="V413" s="67">
        <f t="shared" si="79"/>
        <v>1200</v>
      </c>
      <c r="W413" s="67">
        <f t="shared" si="79"/>
        <v>1200</v>
      </c>
      <c r="X413" s="67">
        <f t="shared" si="79"/>
        <v>1200</v>
      </c>
      <c r="Y413" s="67">
        <f t="shared" si="79"/>
        <v>1200</v>
      </c>
      <c r="Z413" s="149">
        <f t="shared" si="79"/>
        <v>1200</v>
      </c>
    </row>
    <row r="414" spans="1:26" x14ac:dyDescent="0.25">
      <c r="B414" s="12" t="s">
        <v>68</v>
      </c>
      <c r="C414" s="2"/>
      <c r="D414" s="2"/>
      <c r="E414" s="4" t="s">
        <v>39</v>
      </c>
      <c r="F414" s="146">
        <f t="shared" si="72"/>
        <v>1645.2074391988556</v>
      </c>
      <c r="G414" s="67">
        <f>$F$414</f>
        <v>1645.2074391988556</v>
      </c>
      <c r="H414" s="67">
        <f t="shared" ref="H414:Z414" si="80">$F$414</f>
        <v>1645.2074391988556</v>
      </c>
      <c r="I414" s="67">
        <f t="shared" si="80"/>
        <v>1645.2074391988556</v>
      </c>
      <c r="J414" s="67">
        <f t="shared" si="80"/>
        <v>1645.2074391988556</v>
      </c>
      <c r="K414" s="67">
        <f t="shared" si="80"/>
        <v>1645.2074391988556</v>
      </c>
      <c r="L414" s="67">
        <f t="shared" si="80"/>
        <v>1645.2074391988556</v>
      </c>
      <c r="M414" s="67">
        <f t="shared" si="80"/>
        <v>1645.2074391988556</v>
      </c>
      <c r="N414" s="67">
        <f t="shared" si="80"/>
        <v>1645.2074391988556</v>
      </c>
      <c r="O414" s="67">
        <f t="shared" si="80"/>
        <v>1645.2074391988556</v>
      </c>
      <c r="P414" s="67">
        <f t="shared" si="80"/>
        <v>1645.2074391988556</v>
      </c>
      <c r="Q414" s="67">
        <f t="shared" si="80"/>
        <v>1645.2074391988556</v>
      </c>
      <c r="R414" s="67">
        <f t="shared" si="80"/>
        <v>1645.2074391988556</v>
      </c>
      <c r="S414" s="67">
        <f t="shared" si="80"/>
        <v>1645.2074391988556</v>
      </c>
      <c r="T414" s="67">
        <f t="shared" si="80"/>
        <v>1645.2074391988556</v>
      </c>
      <c r="U414" s="67">
        <f t="shared" si="80"/>
        <v>1645.2074391988556</v>
      </c>
      <c r="V414" s="67">
        <f t="shared" si="80"/>
        <v>1645.2074391988556</v>
      </c>
      <c r="W414" s="67">
        <f t="shared" si="80"/>
        <v>1645.2074391988556</v>
      </c>
      <c r="X414" s="67">
        <f t="shared" si="80"/>
        <v>1645.2074391988556</v>
      </c>
      <c r="Y414" s="67">
        <f t="shared" si="80"/>
        <v>1645.2074391988556</v>
      </c>
      <c r="Z414" s="149">
        <f t="shared" si="80"/>
        <v>1645.2074391988556</v>
      </c>
    </row>
    <row r="415" spans="1:26" x14ac:dyDescent="0.25">
      <c r="B415" s="10" t="s">
        <v>149</v>
      </c>
      <c r="C415" s="2"/>
      <c r="D415" s="4"/>
      <c r="E415" s="4" t="s">
        <v>39</v>
      </c>
      <c r="F415" s="146">
        <f>E167*F372</f>
        <v>12100</v>
      </c>
      <c r="G415" s="67">
        <f t="shared" ref="G415:Z415" si="81">$F$415*G372</f>
        <v>12100</v>
      </c>
      <c r="H415" s="67">
        <f t="shared" si="81"/>
        <v>12100</v>
      </c>
      <c r="I415" s="67">
        <f t="shared" si="81"/>
        <v>12100</v>
      </c>
      <c r="J415" s="67">
        <f t="shared" si="81"/>
        <v>12100</v>
      </c>
      <c r="K415" s="67">
        <f t="shared" si="81"/>
        <v>12100</v>
      </c>
      <c r="L415" s="67">
        <f t="shared" si="81"/>
        <v>12100</v>
      </c>
      <c r="M415" s="67">
        <f t="shared" si="81"/>
        <v>12100</v>
      </c>
      <c r="N415" s="67">
        <f t="shared" si="81"/>
        <v>12100</v>
      </c>
      <c r="O415" s="67">
        <f t="shared" si="81"/>
        <v>12100</v>
      </c>
      <c r="P415" s="67">
        <f t="shared" si="81"/>
        <v>12100</v>
      </c>
      <c r="Q415" s="67">
        <f t="shared" si="81"/>
        <v>12100</v>
      </c>
      <c r="R415" s="67">
        <f t="shared" si="81"/>
        <v>12100</v>
      </c>
      <c r="S415" s="67">
        <f t="shared" si="81"/>
        <v>12100</v>
      </c>
      <c r="T415" s="67">
        <f t="shared" si="81"/>
        <v>12100</v>
      </c>
      <c r="U415" s="67">
        <f t="shared" si="81"/>
        <v>12100</v>
      </c>
      <c r="V415" s="67">
        <f t="shared" si="81"/>
        <v>12100</v>
      </c>
      <c r="W415" s="67">
        <f t="shared" si="81"/>
        <v>12100</v>
      </c>
      <c r="X415" s="67">
        <f t="shared" si="81"/>
        <v>12100</v>
      </c>
      <c r="Y415" s="67">
        <f t="shared" si="81"/>
        <v>12100</v>
      </c>
      <c r="Z415" s="149">
        <f t="shared" si="81"/>
        <v>12100</v>
      </c>
    </row>
    <row r="416" spans="1:26" x14ac:dyDescent="0.25">
      <c r="B416" s="83" t="s">
        <v>14</v>
      </c>
      <c r="C416" s="59"/>
      <c r="D416" s="59"/>
      <c r="E416" s="84" t="s">
        <v>39</v>
      </c>
      <c r="F416" s="106">
        <f t="shared" ref="F416:Z416" si="82">SUM(F405:F415)</f>
        <v>42745.207439198857</v>
      </c>
      <c r="G416" s="107">
        <f t="shared" si="82"/>
        <v>35245.207439198857</v>
      </c>
      <c r="H416" s="107">
        <f t="shared" si="82"/>
        <v>35245.207439198857</v>
      </c>
      <c r="I416" s="107">
        <f t="shared" si="82"/>
        <v>35245.207439198857</v>
      </c>
      <c r="J416" s="107">
        <f t="shared" si="82"/>
        <v>42745.207439198857</v>
      </c>
      <c r="K416" s="107">
        <f t="shared" si="82"/>
        <v>35245.207439198857</v>
      </c>
      <c r="L416" s="107">
        <f t="shared" si="82"/>
        <v>35245.207439198857</v>
      </c>
      <c r="M416" s="107">
        <f t="shared" si="82"/>
        <v>35245.207439198857</v>
      </c>
      <c r="N416" s="107">
        <f t="shared" si="82"/>
        <v>42745.207439198857</v>
      </c>
      <c r="O416" s="107">
        <f t="shared" si="82"/>
        <v>35245.207439198857</v>
      </c>
      <c r="P416" s="107">
        <f t="shared" si="82"/>
        <v>35245.207439198857</v>
      </c>
      <c r="Q416" s="107">
        <f t="shared" si="82"/>
        <v>35245.207439198857</v>
      </c>
      <c r="R416" s="107">
        <f t="shared" si="82"/>
        <v>42745.207439198857</v>
      </c>
      <c r="S416" s="107">
        <f t="shared" si="82"/>
        <v>35245.207439198857</v>
      </c>
      <c r="T416" s="107">
        <f t="shared" si="82"/>
        <v>35245.207439198857</v>
      </c>
      <c r="U416" s="107">
        <f t="shared" si="82"/>
        <v>35245.207439198857</v>
      </c>
      <c r="V416" s="107">
        <f t="shared" si="82"/>
        <v>42745.207439198857</v>
      </c>
      <c r="W416" s="107">
        <f t="shared" si="82"/>
        <v>35245.207439198857</v>
      </c>
      <c r="X416" s="107">
        <f t="shared" si="82"/>
        <v>35245.207439198857</v>
      </c>
      <c r="Y416" s="107">
        <f t="shared" si="82"/>
        <v>35245.207439198857</v>
      </c>
      <c r="Z416" s="108">
        <f t="shared" si="82"/>
        <v>35245.207439198857</v>
      </c>
    </row>
    <row r="417" spans="2:26" x14ac:dyDescent="0.25">
      <c r="B417" s="12"/>
      <c r="C417" s="2"/>
      <c r="D417" s="2"/>
      <c r="E417" s="4"/>
      <c r="F417" s="184"/>
      <c r="G417" s="73"/>
      <c r="H417" s="73"/>
      <c r="I417" s="73"/>
      <c r="J417" s="73"/>
      <c r="K417" s="73"/>
      <c r="L417" s="73"/>
      <c r="M417" s="73"/>
      <c r="N417" s="73"/>
      <c r="O417" s="73"/>
      <c r="P417" s="73"/>
      <c r="Q417" s="73"/>
      <c r="R417" s="73"/>
      <c r="S417" s="73"/>
      <c r="T417" s="73"/>
      <c r="U417" s="73"/>
      <c r="V417" s="73"/>
      <c r="W417" s="73"/>
      <c r="X417" s="73"/>
      <c r="Y417" s="73"/>
      <c r="Z417" s="105"/>
    </row>
    <row r="418" spans="2:26" x14ac:dyDescent="0.25">
      <c r="B418" s="77" t="s">
        <v>206</v>
      </c>
      <c r="C418" s="2"/>
      <c r="D418" s="2"/>
      <c r="E418" s="4"/>
      <c r="F418" s="184"/>
      <c r="G418" s="73"/>
      <c r="H418" s="73"/>
      <c r="I418" s="73"/>
      <c r="J418" s="73"/>
      <c r="K418" s="73"/>
      <c r="L418" s="73"/>
      <c r="M418" s="73"/>
      <c r="N418" s="73"/>
      <c r="O418" s="73"/>
      <c r="P418" s="73"/>
      <c r="Q418" s="73"/>
      <c r="R418" s="73"/>
      <c r="S418" s="73"/>
      <c r="T418" s="73"/>
      <c r="U418" s="73"/>
      <c r="V418" s="73"/>
      <c r="W418" s="73"/>
      <c r="X418" s="73"/>
      <c r="Y418" s="73"/>
      <c r="Z418" s="105"/>
    </row>
    <row r="419" spans="2:26" x14ac:dyDescent="0.25">
      <c r="B419" s="12" t="s">
        <v>315</v>
      </c>
      <c r="C419" s="2"/>
      <c r="D419" s="2"/>
      <c r="E419" s="4" t="s">
        <v>39</v>
      </c>
      <c r="F419" s="184">
        <f t="shared" ref="F419:F426" si="83">E192</f>
        <v>14287.5</v>
      </c>
      <c r="G419" s="73">
        <f t="shared" ref="G419:Z419" si="84">$F$419*G365</f>
        <v>14287.5</v>
      </c>
      <c r="H419" s="73">
        <f t="shared" si="84"/>
        <v>14287.5</v>
      </c>
      <c r="I419" s="73">
        <f t="shared" si="84"/>
        <v>14287.5</v>
      </c>
      <c r="J419" s="73">
        <f t="shared" si="84"/>
        <v>14287.5</v>
      </c>
      <c r="K419" s="73">
        <f t="shared" si="84"/>
        <v>14287.5</v>
      </c>
      <c r="L419" s="73">
        <f t="shared" si="84"/>
        <v>14287.5</v>
      </c>
      <c r="M419" s="73">
        <f t="shared" si="84"/>
        <v>14287.5</v>
      </c>
      <c r="N419" s="73">
        <f t="shared" si="84"/>
        <v>14287.5</v>
      </c>
      <c r="O419" s="73">
        <f t="shared" si="84"/>
        <v>14287.5</v>
      </c>
      <c r="P419" s="73">
        <f t="shared" si="84"/>
        <v>14287.5</v>
      </c>
      <c r="Q419" s="73">
        <f t="shared" si="84"/>
        <v>14287.5</v>
      </c>
      <c r="R419" s="73">
        <f t="shared" si="84"/>
        <v>14287.5</v>
      </c>
      <c r="S419" s="73">
        <f t="shared" si="84"/>
        <v>14287.5</v>
      </c>
      <c r="T419" s="73">
        <f t="shared" si="84"/>
        <v>14287.5</v>
      </c>
      <c r="U419" s="73">
        <f t="shared" si="84"/>
        <v>14287.5</v>
      </c>
      <c r="V419" s="73">
        <f t="shared" si="84"/>
        <v>14287.5</v>
      </c>
      <c r="W419" s="73">
        <f t="shared" si="84"/>
        <v>14287.5</v>
      </c>
      <c r="X419" s="73">
        <f t="shared" si="84"/>
        <v>14287.5</v>
      </c>
      <c r="Y419" s="73">
        <f t="shared" si="84"/>
        <v>14287.5</v>
      </c>
      <c r="Z419" s="105">
        <f t="shared" si="84"/>
        <v>14287.5</v>
      </c>
    </row>
    <row r="420" spans="2:26" x14ac:dyDescent="0.25">
      <c r="B420" s="10" t="s">
        <v>0</v>
      </c>
      <c r="C420" s="2"/>
      <c r="D420" s="2"/>
      <c r="E420" s="4" t="s">
        <v>39</v>
      </c>
      <c r="F420" s="184">
        <f t="shared" si="83"/>
        <v>8058.15</v>
      </c>
      <c r="G420" s="73">
        <f t="shared" ref="G420:Z420" si="85">$F$420*G365</f>
        <v>8058.15</v>
      </c>
      <c r="H420" s="73">
        <f t="shared" si="85"/>
        <v>8058.15</v>
      </c>
      <c r="I420" s="73">
        <f t="shared" si="85"/>
        <v>8058.15</v>
      </c>
      <c r="J420" s="73">
        <f t="shared" si="85"/>
        <v>8058.15</v>
      </c>
      <c r="K420" s="73">
        <f t="shared" si="85"/>
        <v>8058.15</v>
      </c>
      <c r="L420" s="73">
        <f t="shared" si="85"/>
        <v>8058.15</v>
      </c>
      <c r="M420" s="73">
        <f t="shared" si="85"/>
        <v>8058.15</v>
      </c>
      <c r="N420" s="73">
        <f t="shared" si="85"/>
        <v>8058.15</v>
      </c>
      <c r="O420" s="73">
        <f t="shared" si="85"/>
        <v>8058.15</v>
      </c>
      <c r="P420" s="73">
        <f t="shared" si="85"/>
        <v>8058.15</v>
      </c>
      <c r="Q420" s="73">
        <f t="shared" si="85"/>
        <v>8058.15</v>
      </c>
      <c r="R420" s="73">
        <f t="shared" si="85"/>
        <v>8058.15</v>
      </c>
      <c r="S420" s="73">
        <f t="shared" si="85"/>
        <v>8058.15</v>
      </c>
      <c r="T420" s="73">
        <f t="shared" si="85"/>
        <v>8058.15</v>
      </c>
      <c r="U420" s="73">
        <f t="shared" si="85"/>
        <v>8058.15</v>
      </c>
      <c r="V420" s="73">
        <f t="shared" si="85"/>
        <v>8058.15</v>
      </c>
      <c r="W420" s="73">
        <f t="shared" si="85"/>
        <v>8058.15</v>
      </c>
      <c r="X420" s="73">
        <f t="shared" si="85"/>
        <v>8058.15</v>
      </c>
      <c r="Y420" s="73">
        <f t="shared" si="85"/>
        <v>8058.15</v>
      </c>
      <c r="Z420" s="105">
        <f t="shared" si="85"/>
        <v>8058.15</v>
      </c>
    </row>
    <row r="421" spans="2:26" x14ac:dyDescent="0.25">
      <c r="B421" s="10" t="s">
        <v>306</v>
      </c>
      <c r="C421" s="2"/>
      <c r="D421" s="2"/>
      <c r="E421" s="4" t="s">
        <v>39</v>
      </c>
      <c r="F421" s="184">
        <f t="shared" si="83"/>
        <v>2743.2</v>
      </c>
      <c r="G421" s="73">
        <f t="shared" ref="G421:Z421" si="86">$F$421*G365</f>
        <v>2743.2</v>
      </c>
      <c r="H421" s="73">
        <f t="shared" si="86"/>
        <v>2743.2</v>
      </c>
      <c r="I421" s="73">
        <f t="shared" si="86"/>
        <v>2743.2</v>
      </c>
      <c r="J421" s="73">
        <f t="shared" si="86"/>
        <v>2743.2</v>
      </c>
      <c r="K421" s="73">
        <f t="shared" si="86"/>
        <v>2743.2</v>
      </c>
      <c r="L421" s="73">
        <f t="shared" si="86"/>
        <v>2743.2</v>
      </c>
      <c r="M421" s="73">
        <f t="shared" si="86"/>
        <v>2743.2</v>
      </c>
      <c r="N421" s="73">
        <f t="shared" si="86"/>
        <v>2743.2</v>
      </c>
      <c r="O421" s="73">
        <f t="shared" si="86"/>
        <v>2743.2</v>
      </c>
      <c r="P421" s="73">
        <f t="shared" si="86"/>
        <v>2743.2</v>
      </c>
      <c r="Q421" s="73">
        <f t="shared" si="86"/>
        <v>2743.2</v>
      </c>
      <c r="R421" s="73">
        <f t="shared" si="86"/>
        <v>2743.2</v>
      </c>
      <c r="S421" s="73">
        <f t="shared" si="86"/>
        <v>2743.2</v>
      </c>
      <c r="T421" s="73">
        <f t="shared" si="86"/>
        <v>2743.2</v>
      </c>
      <c r="U421" s="73">
        <f t="shared" si="86"/>
        <v>2743.2</v>
      </c>
      <c r="V421" s="73">
        <f t="shared" si="86"/>
        <v>2743.2</v>
      </c>
      <c r="W421" s="73">
        <f t="shared" si="86"/>
        <v>2743.2</v>
      </c>
      <c r="X421" s="73">
        <f t="shared" si="86"/>
        <v>2743.2</v>
      </c>
      <c r="Y421" s="73">
        <f t="shared" si="86"/>
        <v>2743.2</v>
      </c>
      <c r="Z421" s="105">
        <f t="shared" si="86"/>
        <v>2743.2</v>
      </c>
    </row>
    <row r="422" spans="2:26" x14ac:dyDescent="0.25">
      <c r="B422" s="10" t="s">
        <v>309</v>
      </c>
      <c r="C422" s="2"/>
      <c r="D422" s="2"/>
      <c r="E422" s="4" t="s">
        <v>39</v>
      </c>
      <c r="F422" s="184">
        <f t="shared" si="83"/>
        <v>2857.5</v>
      </c>
      <c r="G422" s="73">
        <f t="shared" ref="G422:Z422" si="87">$F$422*G365</f>
        <v>2857.5</v>
      </c>
      <c r="H422" s="73">
        <f t="shared" si="87"/>
        <v>2857.5</v>
      </c>
      <c r="I422" s="73">
        <f t="shared" si="87"/>
        <v>2857.5</v>
      </c>
      <c r="J422" s="73">
        <f t="shared" si="87"/>
        <v>2857.5</v>
      </c>
      <c r="K422" s="73">
        <f t="shared" si="87"/>
        <v>2857.5</v>
      </c>
      <c r="L422" s="73">
        <f t="shared" si="87"/>
        <v>2857.5</v>
      </c>
      <c r="M422" s="73">
        <f t="shared" si="87"/>
        <v>2857.5</v>
      </c>
      <c r="N422" s="73">
        <f t="shared" si="87"/>
        <v>2857.5</v>
      </c>
      <c r="O422" s="73">
        <f t="shared" si="87"/>
        <v>2857.5</v>
      </c>
      <c r="P422" s="73">
        <f t="shared" si="87"/>
        <v>2857.5</v>
      </c>
      <c r="Q422" s="73">
        <f t="shared" si="87"/>
        <v>2857.5</v>
      </c>
      <c r="R422" s="73">
        <f t="shared" si="87"/>
        <v>2857.5</v>
      </c>
      <c r="S422" s="73">
        <f t="shared" si="87"/>
        <v>2857.5</v>
      </c>
      <c r="T422" s="73">
        <f t="shared" si="87"/>
        <v>2857.5</v>
      </c>
      <c r="U422" s="73">
        <f t="shared" si="87"/>
        <v>2857.5</v>
      </c>
      <c r="V422" s="73">
        <f t="shared" si="87"/>
        <v>2857.5</v>
      </c>
      <c r="W422" s="73">
        <f t="shared" si="87"/>
        <v>2857.5</v>
      </c>
      <c r="X422" s="73">
        <f t="shared" si="87"/>
        <v>2857.5</v>
      </c>
      <c r="Y422" s="73">
        <f t="shared" si="87"/>
        <v>2857.5</v>
      </c>
      <c r="Z422" s="105">
        <f t="shared" si="87"/>
        <v>2857.5</v>
      </c>
    </row>
    <row r="423" spans="2:26" x14ac:dyDescent="0.25">
      <c r="B423" s="10" t="s">
        <v>310</v>
      </c>
      <c r="C423" s="2"/>
      <c r="D423" s="2"/>
      <c r="E423" s="4" t="s">
        <v>39</v>
      </c>
      <c r="F423" s="184">
        <f t="shared" si="83"/>
        <v>4004</v>
      </c>
      <c r="G423" s="73">
        <f t="shared" ref="G423:Z423" si="88">$F$423*G365</f>
        <v>4004</v>
      </c>
      <c r="H423" s="73">
        <f t="shared" si="88"/>
        <v>4004</v>
      </c>
      <c r="I423" s="73">
        <f t="shared" si="88"/>
        <v>4004</v>
      </c>
      <c r="J423" s="73">
        <f t="shared" si="88"/>
        <v>4004</v>
      </c>
      <c r="K423" s="73">
        <f t="shared" si="88"/>
        <v>4004</v>
      </c>
      <c r="L423" s="73">
        <f t="shared" si="88"/>
        <v>4004</v>
      </c>
      <c r="M423" s="73">
        <f t="shared" si="88"/>
        <v>4004</v>
      </c>
      <c r="N423" s="73">
        <f t="shared" si="88"/>
        <v>4004</v>
      </c>
      <c r="O423" s="73">
        <f t="shared" si="88"/>
        <v>4004</v>
      </c>
      <c r="P423" s="73">
        <f t="shared" si="88"/>
        <v>4004</v>
      </c>
      <c r="Q423" s="73">
        <f t="shared" si="88"/>
        <v>4004</v>
      </c>
      <c r="R423" s="73">
        <f t="shared" si="88"/>
        <v>4004</v>
      </c>
      <c r="S423" s="73">
        <f t="shared" si="88"/>
        <v>4004</v>
      </c>
      <c r="T423" s="73">
        <f t="shared" si="88"/>
        <v>4004</v>
      </c>
      <c r="U423" s="73">
        <f t="shared" si="88"/>
        <v>4004</v>
      </c>
      <c r="V423" s="73">
        <f t="shared" si="88"/>
        <v>4004</v>
      </c>
      <c r="W423" s="73">
        <f t="shared" si="88"/>
        <v>4004</v>
      </c>
      <c r="X423" s="73">
        <f t="shared" si="88"/>
        <v>4004</v>
      </c>
      <c r="Y423" s="73">
        <f t="shared" si="88"/>
        <v>4004</v>
      </c>
      <c r="Z423" s="105">
        <f t="shared" si="88"/>
        <v>4004</v>
      </c>
    </row>
    <row r="424" spans="2:26" x14ac:dyDescent="0.25">
      <c r="B424" s="10" t="s">
        <v>311</v>
      </c>
      <c r="C424" s="2"/>
      <c r="D424" s="2"/>
      <c r="E424" s="4" t="s">
        <v>39</v>
      </c>
      <c r="F424" s="184">
        <f t="shared" si="83"/>
        <v>91.4</v>
      </c>
      <c r="G424" s="73">
        <f t="shared" ref="G424:Z424" si="89">$F$424*G365</f>
        <v>91.4</v>
      </c>
      <c r="H424" s="73">
        <f t="shared" si="89"/>
        <v>91.4</v>
      </c>
      <c r="I424" s="73">
        <f t="shared" si="89"/>
        <v>91.4</v>
      </c>
      <c r="J424" s="73">
        <f t="shared" si="89"/>
        <v>91.4</v>
      </c>
      <c r="K424" s="73">
        <f t="shared" si="89"/>
        <v>91.4</v>
      </c>
      <c r="L424" s="73">
        <f t="shared" si="89"/>
        <v>91.4</v>
      </c>
      <c r="M424" s="73">
        <f t="shared" si="89"/>
        <v>91.4</v>
      </c>
      <c r="N424" s="73">
        <f t="shared" si="89"/>
        <v>91.4</v>
      </c>
      <c r="O424" s="73">
        <f t="shared" si="89"/>
        <v>91.4</v>
      </c>
      <c r="P424" s="73">
        <f t="shared" si="89"/>
        <v>91.4</v>
      </c>
      <c r="Q424" s="73">
        <f t="shared" si="89"/>
        <v>91.4</v>
      </c>
      <c r="R424" s="73">
        <f t="shared" si="89"/>
        <v>91.4</v>
      </c>
      <c r="S424" s="73">
        <f t="shared" si="89"/>
        <v>91.4</v>
      </c>
      <c r="T424" s="73">
        <f t="shared" si="89"/>
        <v>91.4</v>
      </c>
      <c r="U424" s="73">
        <f t="shared" si="89"/>
        <v>91.4</v>
      </c>
      <c r="V424" s="73">
        <f t="shared" si="89"/>
        <v>91.4</v>
      </c>
      <c r="W424" s="73">
        <f t="shared" si="89"/>
        <v>91.4</v>
      </c>
      <c r="X424" s="73">
        <f t="shared" si="89"/>
        <v>91.4</v>
      </c>
      <c r="Y424" s="73">
        <f t="shared" si="89"/>
        <v>91.4</v>
      </c>
      <c r="Z424" s="105">
        <f t="shared" si="89"/>
        <v>91.4</v>
      </c>
    </row>
    <row r="425" spans="2:26" x14ac:dyDescent="0.25">
      <c r="B425" s="10" t="s">
        <v>312</v>
      </c>
      <c r="C425" s="2"/>
      <c r="D425" s="2"/>
      <c r="E425" s="4" t="s">
        <v>39</v>
      </c>
      <c r="F425" s="184">
        <f t="shared" si="83"/>
        <v>960</v>
      </c>
      <c r="G425" s="73">
        <f t="shared" ref="G425:Z425" si="90">$F$425*G365</f>
        <v>960</v>
      </c>
      <c r="H425" s="73">
        <f t="shared" si="90"/>
        <v>960</v>
      </c>
      <c r="I425" s="73">
        <f t="shared" si="90"/>
        <v>960</v>
      </c>
      <c r="J425" s="73">
        <f t="shared" si="90"/>
        <v>960</v>
      </c>
      <c r="K425" s="73">
        <f t="shared" si="90"/>
        <v>960</v>
      </c>
      <c r="L425" s="73">
        <f t="shared" si="90"/>
        <v>960</v>
      </c>
      <c r="M425" s="73">
        <f t="shared" si="90"/>
        <v>960</v>
      </c>
      <c r="N425" s="73">
        <f t="shared" si="90"/>
        <v>960</v>
      </c>
      <c r="O425" s="73">
        <f t="shared" si="90"/>
        <v>960</v>
      </c>
      <c r="P425" s="73">
        <f t="shared" si="90"/>
        <v>960</v>
      </c>
      <c r="Q425" s="73">
        <f t="shared" si="90"/>
        <v>960</v>
      </c>
      <c r="R425" s="73">
        <f t="shared" si="90"/>
        <v>960</v>
      </c>
      <c r="S425" s="73">
        <f t="shared" si="90"/>
        <v>960</v>
      </c>
      <c r="T425" s="73">
        <f t="shared" si="90"/>
        <v>960</v>
      </c>
      <c r="U425" s="73">
        <f t="shared" si="90"/>
        <v>960</v>
      </c>
      <c r="V425" s="73">
        <f t="shared" si="90"/>
        <v>960</v>
      </c>
      <c r="W425" s="73">
        <f t="shared" si="90"/>
        <v>960</v>
      </c>
      <c r="X425" s="73">
        <f t="shared" si="90"/>
        <v>960</v>
      </c>
      <c r="Y425" s="73">
        <f t="shared" si="90"/>
        <v>960</v>
      </c>
      <c r="Z425" s="105">
        <f t="shared" si="90"/>
        <v>960</v>
      </c>
    </row>
    <row r="426" spans="2:26" x14ac:dyDescent="0.25">
      <c r="B426" s="10" t="s">
        <v>139</v>
      </c>
      <c r="C426" s="2"/>
      <c r="D426" s="2"/>
      <c r="E426" s="4" t="s">
        <v>39</v>
      </c>
      <c r="F426" s="146">
        <f t="shared" si="83"/>
        <v>1645.2074391988556</v>
      </c>
      <c r="G426" s="73">
        <f t="shared" ref="G426:Z426" si="91">$F$426*G365</f>
        <v>1645.2074391988556</v>
      </c>
      <c r="H426" s="73">
        <f t="shared" si="91"/>
        <v>1645.2074391988556</v>
      </c>
      <c r="I426" s="73">
        <f t="shared" si="91"/>
        <v>1645.2074391988556</v>
      </c>
      <c r="J426" s="73">
        <f t="shared" si="91"/>
        <v>1645.2074391988556</v>
      </c>
      <c r="K426" s="73">
        <f t="shared" si="91"/>
        <v>1645.2074391988556</v>
      </c>
      <c r="L426" s="73">
        <f t="shared" si="91"/>
        <v>1645.2074391988556</v>
      </c>
      <c r="M426" s="73">
        <f t="shared" si="91"/>
        <v>1645.2074391988556</v>
      </c>
      <c r="N426" s="73">
        <f t="shared" si="91"/>
        <v>1645.2074391988556</v>
      </c>
      <c r="O426" s="73">
        <f t="shared" si="91"/>
        <v>1645.2074391988556</v>
      </c>
      <c r="P426" s="73">
        <f t="shared" si="91"/>
        <v>1645.2074391988556</v>
      </c>
      <c r="Q426" s="73">
        <f t="shared" si="91"/>
        <v>1645.2074391988556</v>
      </c>
      <c r="R426" s="73">
        <f t="shared" si="91"/>
        <v>1645.2074391988556</v>
      </c>
      <c r="S426" s="73">
        <f t="shared" si="91"/>
        <v>1645.2074391988556</v>
      </c>
      <c r="T426" s="73">
        <f t="shared" si="91"/>
        <v>1645.2074391988556</v>
      </c>
      <c r="U426" s="73">
        <f t="shared" si="91"/>
        <v>1645.2074391988556</v>
      </c>
      <c r="V426" s="73">
        <f t="shared" si="91"/>
        <v>1645.2074391988556</v>
      </c>
      <c r="W426" s="73">
        <f t="shared" si="91"/>
        <v>1645.2074391988556</v>
      </c>
      <c r="X426" s="73">
        <f t="shared" si="91"/>
        <v>1645.2074391988556</v>
      </c>
      <c r="Y426" s="73">
        <f t="shared" si="91"/>
        <v>1645.2074391988556</v>
      </c>
      <c r="Z426" s="105">
        <f t="shared" si="91"/>
        <v>1645.2074391988556</v>
      </c>
    </row>
    <row r="427" spans="2:26" x14ac:dyDescent="0.25">
      <c r="B427" s="10" t="s">
        <v>1</v>
      </c>
      <c r="C427" s="2"/>
      <c r="D427" s="2"/>
      <c r="E427" s="4" t="s">
        <v>39</v>
      </c>
      <c r="F427" s="146">
        <f>E200*F372</f>
        <v>21374.1</v>
      </c>
      <c r="G427" s="73">
        <f t="shared" ref="G427:Z427" si="92">$F$427*G372</f>
        <v>21374.1</v>
      </c>
      <c r="H427" s="73">
        <f t="shared" si="92"/>
        <v>21374.1</v>
      </c>
      <c r="I427" s="73">
        <f t="shared" si="92"/>
        <v>21374.1</v>
      </c>
      <c r="J427" s="73">
        <f t="shared" si="92"/>
        <v>21374.1</v>
      </c>
      <c r="K427" s="73">
        <f t="shared" si="92"/>
        <v>21374.1</v>
      </c>
      <c r="L427" s="73">
        <f t="shared" si="92"/>
        <v>21374.1</v>
      </c>
      <c r="M427" s="73">
        <f t="shared" si="92"/>
        <v>21374.1</v>
      </c>
      <c r="N427" s="73">
        <f t="shared" si="92"/>
        <v>21374.1</v>
      </c>
      <c r="O427" s="73">
        <f t="shared" si="92"/>
        <v>21374.1</v>
      </c>
      <c r="P427" s="73">
        <f t="shared" si="92"/>
        <v>21374.1</v>
      </c>
      <c r="Q427" s="73">
        <f t="shared" si="92"/>
        <v>21374.1</v>
      </c>
      <c r="R427" s="73">
        <f t="shared" si="92"/>
        <v>21374.1</v>
      </c>
      <c r="S427" s="73">
        <f t="shared" si="92"/>
        <v>21374.1</v>
      </c>
      <c r="T427" s="73">
        <f t="shared" si="92"/>
        <v>21374.1</v>
      </c>
      <c r="U427" s="73">
        <f t="shared" si="92"/>
        <v>21374.1</v>
      </c>
      <c r="V427" s="73">
        <f t="shared" si="92"/>
        <v>21374.1</v>
      </c>
      <c r="W427" s="73">
        <f t="shared" si="92"/>
        <v>21374.1</v>
      </c>
      <c r="X427" s="73">
        <f t="shared" si="92"/>
        <v>21374.1</v>
      </c>
      <c r="Y427" s="73">
        <f t="shared" si="92"/>
        <v>21374.1</v>
      </c>
      <c r="Z427" s="105">
        <f t="shared" si="92"/>
        <v>21374.1</v>
      </c>
    </row>
    <row r="428" spans="2:26" x14ac:dyDescent="0.25">
      <c r="B428" s="83" t="s">
        <v>14</v>
      </c>
      <c r="C428" s="59"/>
      <c r="D428" s="59"/>
      <c r="E428" s="84" t="s">
        <v>39</v>
      </c>
      <c r="F428" s="185">
        <f t="shared" ref="F428:Z428" si="93">SUM(F419:F427)</f>
        <v>56021.057439198856</v>
      </c>
      <c r="G428" s="147">
        <f t="shared" si="93"/>
        <v>56021.057439198856</v>
      </c>
      <c r="H428" s="147">
        <f t="shared" si="93"/>
        <v>56021.057439198856</v>
      </c>
      <c r="I428" s="147">
        <f t="shared" si="93"/>
        <v>56021.057439198856</v>
      </c>
      <c r="J428" s="147">
        <f t="shared" si="93"/>
        <v>56021.057439198856</v>
      </c>
      <c r="K428" s="147">
        <f t="shared" si="93"/>
        <v>56021.057439198856</v>
      </c>
      <c r="L428" s="147">
        <f t="shared" si="93"/>
        <v>56021.057439198856</v>
      </c>
      <c r="M428" s="147">
        <f t="shared" si="93"/>
        <v>56021.057439198856</v>
      </c>
      <c r="N428" s="147">
        <f t="shared" si="93"/>
        <v>56021.057439198856</v>
      </c>
      <c r="O428" s="147">
        <f t="shared" si="93"/>
        <v>56021.057439198856</v>
      </c>
      <c r="P428" s="147">
        <f t="shared" si="93"/>
        <v>56021.057439198856</v>
      </c>
      <c r="Q428" s="147">
        <f t="shared" si="93"/>
        <v>56021.057439198856</v>
      </c>
      <c r="R428" s="147">
        <f t="shared" si="93"/>
        <v>56021.057439198856</v>
      </c>
      <c r="S428" s="147">
        <f t="shared" si="93"/>
        <v>56021.057439198856</v>
      </c>
      <c r="T428" s="147">
        <f t="shared" si="93"/>
        <v>56021.057439198856</v>
      </c>
      <c r="U428" s="147">
        <f t="shared" si="93"/>
        <v>56021.057439198856</v>
      </c>
      <c r="V428" s="147">
        <f t="shared" si="93"/>
        <v>56021.057439198856</v>
      </c>
      <c r="W428" s="147">
        <f t="shared" si="93"/>
        <v>56021.057439198856</v>
      </c>
      <c r="X428" s="147">
        <f t="shared" si="93"/>
        <v>56021.057439198856</v>
      </c>
      <c r="Y428" s="147">
        <f t="shared" si="93"/>
        <v>56021.057439198856</v>
      </c>
      <c r="Z428" s="148">
        <f t="shared" si="93"/>
        <v>56021.057439198856</v>
      </c>
    </row>
    <row r="429" spans="2:26" x14ac:dyDescent="0.25">
      <c r="B429" s="12"/>
      <c r="C429" s="2"/>
      <c r="D429" s="2"/>
      <c r="E429" s="4"/>
      <c r="F429" s="184"/>
      <c r="G429" s="73"/>
      <c r="H429" s="73"/>
      <c r="I429" s="73"/>
      <c r="J429" s="73"/>
      <c r="K429" s="73"/>
      <c r="L429" s="73"/>
      <c r="M429" s="73"/>
      <c r="N429" s="73"/>
      <c r="O429" s="73"/>
      <c r="P429" s="73"/>
      <c r="Q429" s="73"/>
      <c r="R429" s="73"/>
      <c r="S429" s="73"/>
      <c r="T429" s="73"/>
      <c r="U429" s="73"/>
      <c r="V429" s="73"/>
      <c r="W429" s="73"/>
      <c r="X429" s="73"/>
      <c r="Y429" s="73"/>
      <c r="Z429" s="105"/>
    </row>
    <row r="430" spans="2:26" x14ac:dyDescent="0.25">
      <c r="B430" s="77" t="s">
        <v>175</v>
      </c>
      <c r="C430" s="2"/>
      <c r="D430" s="2"/>
      <c r="E430" s="4"/>
      <c r="F430" s="184"/>
      <c r="G430" s="73"/>
      <c r="H430" s="73"/>
      <c r="I430" s="73"/>
      <c r="J430" s="73"/>
      <c r="K430" s="73"/>
      <c r="L430" s="73"/>
      <c r="M430" s="73"/>
      <c r="N430" s="73"/>
      <c r="O430" s="73"/>
      <c r="P430" s="73"/>
      <c r="Q430" s="73"/>
      <c r="R430" s="73"/>
      <c r="S430" s="73"/>
      <c r="T430" s="73"/>
      <c r="U430" s="73"/>
      <c r="V430" s="73"/>
      <c r="W430" s="73"/>
      <c r="X430" s="73"/>
      <c r="Y430" s="73"/>
      <c r="Z430" s="105"/>
    </row>
    <row r="431" spans="2:26" x14ac:dyDescent="0.25">
      <c r="B431" s="392" t="s">
        <v>157</v>
      </c>
      <c r="C431" s="2"/>
      <c r="D431" s="2"/>
      <c r="E431" s="4" t="s">
        <v>39</v>
      </c>
      <c r="F431" s="184">
        <v>0</v>
      </c>
      <c r="G431" s="73">
        <f>E221</f>
        <v>600</v>
      </c>
      <c r="H431" s="73">
        <f>$F$431*H365</f>
        <v>0</v>
      </c>
      <c r="I431" s="73">
        <f t="shared" ref="I431:Z431" si="94">$F$431*I365</f>
        <v>0</v>
      </c>
      <c r="J431" s="73">
        <f t="shared" si="94"/>
        <v>0</v>
      </c>
      <c r="K431" s="73">
        <f t="shared" si="94"/>
        <v>0</v>
      </c>
      <c r="L431" s="73">
        <f t="shared" si="94"/>
        <v>0</v>
      </c>
      <c r="M431" s="73">
        <f t="shared" si="94"/>
        <v>0</v>
      </c>
      <c r="N431" s="73">
        <f t="shared" si="94"/>
        <v>0</v>
      </c>
      <c r="O431" s="73">
        <f t="shared" si="94"/>
        <v>0</v>
      </c>
      <c r="P431" s="73">
        <f t="shared" si="94"/>
        <v>0</v>
      </c>
      <c r="Q431" s="73">
        <f t="shared" si="94"/>
        <v>0</v>
      </c>
      <c r="R431" s="73">
        <f t="shared" si="94"/>
        <v>0</v>
      </c>
      <c r="S431" s="73">
        <f t="shared" si="94"/>
        <v>0</v>
      </c>
      <c r="T431" s="73">
        <f t="shared" si="94"/>
        <v>0</v>
      </c>
      <c r="U431" s="73">
        <f t="shared" si="94"/>
        <v>0</v>
      </c>
      <c r="V431" s="73">
        <f t="shared" si="94"/>
        <v>0</v>
      </c>
      <c r="W431" s="73">
        <f t="shared" si="94"/>
        <v>0</v>
      </c>
      <c r="X431" s="73">
        <f t="shared" si="94"/>
        <v>0</v>
      </c>
      <c r="Y431" s="73">
        <f t="shared" si="94"/>
        <v>0</v>
      </c>
      <c r="Z431" s="105">
        <f t="shared" si="94"/>
        <v>0</v>
      </c>
    </row>
    <row r="432" spans="2:26" x14ac:dyDescent="0.25">
      <c r="B432" s="392" t="s">
        <v>440</v>
      </c>
      <c r="C432" s="2"/>
      <c r="D432" s="2"/>
      <c r="E432" s="4" t="s">
        <v>39</v>
      </c>
      <c r="F432" s="184">
        <f>E222</f>
        <v>1942.2500000000002</v>
      </c>
      <c r="G432" s="73">
        <f>$F$432</f>
        <v>1942.2500000000002</v>
      </c>
      <c r="H432" s="73">
        <f t="shared" ref="H432:Z432" si="95">$F$432</f>
        <v>1942.2500000000002</v>
      </c>
      <c r="I432" s="73">
        <f t="shared" si="95"/>
        <v>1942.2500000000002</v>
      </c>
      <c r="J432" s="73">
        <f t="shared" si="95"/>
        <v>1942.2500000000002</v>
      </c>
      <c r="K432" s="73">
        <f t="shared" si="95"/>
        <v>1942.2500000000002</v>
      </c>
      <c r="L432" s="73">
        <f t="shared" si="95"/>
        <v>1942.2500000000002</v>
      </c>
      <c r="M432" s="73">
        <f t="shared" si="95"/>
        <v>1942.2500000000002</v>
      </c>
      <c r="N432" s="73">
        <f t="shared" si="95"/>
        <v>1942.2500000000002</v>
      </c>
      <c r="O432" s="73">
        <f t="shared" si="95"/>
        <v>1942.2500000000002</v>
      </c>
      <c r="P432" s="73">
        <f t="shared" si="95"/>
        <v>1942.2500000000002</v>
      </c>
      <c r="Q432" s="73">
        <f t="shared" si="95"/>
        <v>1942.2500000000002</v>
      </c>
      <c r="R432" s="73">
        <f t="shared" si="95"/>
        <v>1942.2500000000002</v>
      </c>
      <c r="S432" s="73">
        <f t="shared" si="95"/>
        <v>1942.2500000000002</v>
      </c>
      <c r="T432" s="73">
        <f t="shared" si="95"/>
        <v>1942.2500000000002</v>
      </c>
      <c r="U432" s="73">
        <f t="shared" si="95"/>
        <v>1942.2500000000002</v>
      </c>
      <c r="V432" s="73">
        <f t="shared" si="95"/>
        <v>1942.2500000000002</v>
      </c>
      <c r="W432" s="73">
        <f t="shared" si="95"/>
        <v>1942.2500000000002</v>
      </c>
      <c r="X432" s="73">
        <f t="shared" si="95"/>
        <v>1942.2500000000002</v>
      </c>
      <c r="Y432" s="73">
        <f t="shared" si="95"/>
        <v>1942.2500000000002</v>
      </c>
      <c r="Z432" s="105">
        <f t="shared" si="95"/>
        <v>1942.2500000000002</v>
      </c>
    </row>
    <row r="433" spans="2:26" x14ac:dyDescent="0.25">
      <c r="B433" s="12" t="s">
        <v>435</v>
      </c>
      <c r="C433" s="2"/>
      <c r="D433" s="2"/>
      <c r="E433" s="4" t="s">
        <v>39</v>
      </c>
      <c r="F433" s="184">
        <f t="shared" ref="F433:F437" si="96">E223</f>
        <v>2901.9500000000003</v>
      </c>
      <c r="G433" s="73">
        <f>$F$433*G365</f>
        <v>2901.9500000000003</v>
      </c>
      <c r="H433" s="73">
        <f t="shared" ref="H433:Z433" si="97">$F$433*H365</f>
        <v>2901.9500000000003</v>
      </c>
      <c r="I433" s="73">
        <f t="shared" si="97"/>
        <v>2901.9500000000003</v>
      </c>
      <c r="J433" s="73">
        <f t="shared" si="97"/>
        <v>2901.9500000000003</v>
      </c>
      <c r="K433" s="73">
        <f t="shared" si="97"/>
        <v>2901.9500000000003</v>
      </c>
      <c r="L433" s="73">
        <f t="shared" si="97"/>
        <v>2901.9500000000003</v>
      </c>
      <c r="M433" s="73">
        <f t="shared" si="97"/>
        <v>2901.9500000000003</v>
      </c>
      <c r="N433" s="73">
        <f t="shared" si="97"/>
        <v>2901.9500000000003</v>
      </c>
      <c r="O433" s="73">
        <f t="shared" si="97"/>
        <v>2901.9500000000003</v>
      </c>
      <c r="P433" s="73">
        <f t="shared" si="97"/>
        <v>2901.9500000000003</v>
      </c>
      <c r="Q433" s="73">
        <f t="shared" si="97"/>
        <v>2901.9500000000003</v>
      </c>
      <c r="R433" s="73">
        <f t="shared" si="97"/>
        <v>2901.9500000000003</v>
      </c>
      <c r="S433" s="73">
        <f t="shared" si="97"/>
        <v>2901.9500000000003</v>
      </c>
      <c r="T433" s="73">
        <f t="shared" si="97"/>
        <v>2901.9500000000003</v>
      </c>
      <c r="U433" s="73">
        <f t="shared" si="97"/>
        <v>2901.9500000000003</v>
      </c>
      <c r="V433" s="73">
        <f t="shared" si="97"/>
        <v>2901.9500000000003</v>
      </c>
      <c r="W433" s="73">
        <f t="shared" si="97"/>
        <v>2901.9500000000003</v>
      </c>
      <c r="X433" s="73">
        <f t="shared" si="97"/>
        <v>2901.9500000000003</v>
      </c>
      <c r="Y433" s="73">
        <f t="shared" si="97"/>
        <v>2901.9500000000003</v>
      </c>
      <c r="Z433" s="105">
        <f t="shared" si="97"/>
        <v>2901.9500000000003</v>
      </c>
    </row>
    <row r="434" spans="2:26" x14ac:dyDescent="0.25">
      <c r="B434" s="12" t="s">
        <v>436</v>
      </c>
      <c r="C434" s="2"/>
      <c r="D434" s="2"/>
      <c r="E434" s="4" t="s">
        <v>39</v>
      </c>
      <c r="F434" s="184">
        <f t="shared" si="96"/>
        <v>1371</v>
      </c>
      <c r="G434" s="73">
        <f>$F$432*G365</f>
        <v>1942.2500000000002</v>
      </c>
      <c r="H434" s="73">
        <f t="shared" ref="H434:Z434" si="98">$F$432*H365</f>
        <v>1942.2500000000002</v>
      </c>
      <c r="I434" s="73">
        <f t="shared" si="98"/>
        <v>1942.2500000000002</v>
      </c>
      <c r="J434" s="73">
        <f t="shared" si="98"/>
        <v>1942.2500000000002</v>
      </c>
      <c r="K434" s="73">
        <f t="shared" si="98"/>
        <v>1942.2500000000002</v>
      </c>
      <c r="L434" s="73">
        <f t="shared" si="98"/>
        <v>1942.2500000000002</v>
      </c>
      <c r="M434" s="73">
        <f t="shared" si="98"/>
        <v>1942.2500000000002</v>
      </c>
      <c r="N434" s="73">
        <f t="shared" si="98"/>
        <v>1942.2500000000002</v>
      </c>
      <c r="O434" s="73">
        <f t="shared" si="98"/>
        <v>1942.2500000000002</v>
      </c>
      <c r="P434" s="73">
        <f t="shared" si="98"/>
        <v>1942.2500000000002</v>
      </c>
      <c r="Q434" s="73">
        <f t="shared" si="98"/>
        <v>1942.2500000000002</v>
      </c>
      <c r="R434" s="73">
        <f t="shared" si="98"/>
        <v>1942.2500000000002</v>
      </c>
      <c r="S434" s="73">
        <f t="shared" si="98"/>
        <v>1942.2500000000002</v>
      </c>
      <c r="T434" s="73">
        <f t="shared" si="98"/>
        <v>1942.2500000000002</v>
      </c>
      <c r="U434" s="73">
        <f t="shared" si="98"/>
        <v>1942.2500000000002</v>
      </c>
      <c r="V434" s="73">
        <f t="shared" si="98"/>
        <v>1942.2500000000002</v>
      </c>
      <c r="W434" s="73">
        <f t="shared" si="98"/>
        <v>1942.2500000000002</v>
      </c>
      <c r="X434" s="73">
        <f t="shared" si="98"/>
        <v>1942.2500000000002</v>
      </c>
      <c r="Y434" s="73">
        <f t="shared" si="98"/>
        <v>1942.2500000000002</v>
      </c>
      <c r="Z434" s="105">
        <f t="shared" si="98"/>
        <v>1942.2500000000002</v>
      </c>
    </row>
    <row r="435" spans="2:26" x14ac:dyDescent="0.25">
      <c r="B435" s="12" t="s">
        <v>437</v>
      </c>
      <c r="C435" s="2"/>
      <c r="D435" s="2"/>
      <c r="E435" s="4" t="s">
        <v>39</v>
      </c>
      <c r="F435" s="184">
        <f t="shared" si="96"/>
        <v>1096.8000000000002</v>
      </c>
      <c r="G435" s="73">
        <f t="shared" ref="G435" si="99">$F$435*G365</f>
        <v>1096.8000000000002</v>
      </c>
      <c r="H435" s="73">
        <f t="shared" ref="H435:Z435" si="100">$F$435*H365</f>
        <v>1096.8000000000002</v>
      </c>
      <c r="I435" s="73">
        <f t="shared" si="100"/>
        <v>1096.8000000000002</v>
      </c>
      <c r="J435" s="73">
        <f t="shared" si="100"/>
        <v>1096.8000000000002</v>
      </c>
      <c r="K435" s="73">
        <f t="shared" si="100"/>
        <v>1096.8000000000002</v>
      </c>
      <c r="L435" s="73">
        <f t="shared" si="100"/>
        <v>1096.8000000000002</v>
      </c>
      <c r="M435" s="73">
        <f t="shared" si="100"/>
        <v>1096.8000000000002</v>
      </c>
      <c r="N435" s="73">
        <f t="shared" si="100"/>
        <v>1096.8000000000002</v>
      </c>
      <c r="O435" s="73">
        <f t="shared" si="100"/>
        <v>1096.8000000000002</v>
      </c>
      <c r="P435" s="73">
        <f t="shared" si="100"/>
        <v>1096.8000000000002</v>
      </c>
      <c r="Q435" s="73">
        <f t="shared" si="100"/>
        <v>1096.8000000000002</v>
      </c>
      <c r="R435" s="73">
        <f t="shared" si="100"/>
        <v>1096.8000000000002</v>
      </c>
      <c r="S435" s="73">
        <f t="shared" si="100"/>
        <v>1096.8000000000002</v>
      </c>
      <c r="T435" s="73">
        <f t="shared" si="100"/>
        <v>1096.8000000000002</v>
      </c>
      <c r="U435" s="73">
        <f t="shared" si="100"/>
        <v>1096.8000000000002</v>
      </c>
      <c r="V435" s="73">
        <f t="shared" si="100"/>
        <v>1096.8000000000002</v>
      </c>
      <c r="W435" s="73">
        <f t="shared" si="100"/>
        <v>1096.8000000000002</v>
      </c>
      <c r="X435" s="73">
        <f t="shared" si="100"/>
        <v>1096.8000000000002</v>
      </c>
      <c r="Y435" s="73">
        <f t="shared" si="100"/>
        <v>1096.8000000000002</v>
      </c>
      <c r="Z435" s="105">
        <f t="shared" si="100"/>
        <v>1096.8000000000002</v>
      </c>
    </row>
    <row r="436" spans="2:26" x14ac:dyDescent="0.25">
      <c r="B436" s="12" t="s">
        <v>139</v>
      </c>
      <c r="C436" s="2"/>
      <c r="D436" s="2"/>
      <c r="E436" s="4" t="s">
        <v>39</v>
      </c>
      <c r="F436" s="184">
        <f t="shared" si="96"/>
        <v>1150</v>
      </c>
      <c r="G436" s="73">
        <f>$F$436</f>
        <v>1150</v>
      </c>
      <c r="H436" s="73">
        <f t="shared" ref="H436:Z436" si="101">$F$436</f>
        <v>1150</v>
      </c>
      <c r="I436" s="73">
        <f t="shared" si="101"/>
        <v>1150</v>
      </c>
      <c r="J436" s="73">
        <f t="shared" si="101"/>
        <v>1150</v>
      </c>
      <c r="K436" s="73">
        <f t="shared" si="101"/>
        <v>1150</v>
      </c>
      <c r="L436" s="73">
        <f t="shared" si="101"/>
        <v>1150</v>
      </c>
      <c r="M436" s="73">
        <f t="shared" si="101"/>
        <v>1150</v>
      </c>
      <c r="N436" s="73">
        <f t="shared" si="101"/>
        <v>1150</v>
      </c>
      <c r="O436" s="73">
        <f t="shared" si="101"/>
        <v>1150</v>
      </c>
      <c r="P436" s="73">
        <f t="shared" si="101"/>
        <v>1150</v>
      </c>
      <c r="Q436" s="73">
        <f t="shared" si="101"/>
        <v>1150</v>
      </c>
      <c r="R436" s="73">
        <f t="shared" si="101"/>
        <v>1150</v>
      </c>
      <c r="S436" s="73">
        <f t="shared" si="101"/>
        <v>1150</v>
      </c>
      <c r="T436" s="73">
        <f t="shared" si="101"/>
        <v>1150</v>
      </c>
      <c r="U436" s="73">
        <f t="shared" si="101"/>
        <v>1150</v>
      </c>
      <c r="V436" s="73">
        <f t="shared" si="101"/>
        <v>1150</v>
      </c>
      <c r="W436" s="73">
        <f t="shared" si="101"/>
        <v>1150</v>
      </c>
      <c r="X436" s="73">
        <f t="shared" si="101"/>
        <v>1150</v>
      </c>
      <c r="Y436" s="73">
        <f t="shared" si="101"/>
        <v>1150</v>
      </c>
      <c r="Z436" s="105">
        <f t="shared" si="101"/>
        <v>1150</v>
      </c>
    </row>
    <row r="437" spans="2:26" x14ac:dyDescent="0.25">
      <c r="B437" s="12" t="s">
        <v>320</v>
      </c>
      <c r="C437" s="2"/>
      <c r="D437" s="2"/>
      <c r="E437" s="4" t="s">
        <v>39</v>
      </c>
      <c r="F437" s="184">
        <f t="shared" si="96"/>
        <v>5390</v>
      </c>
      <c r="G437" s="73">
        <f>$F$437*G372</f>
        <v>5390</v>
      </c>
      <c r="H437" s="73">
        <f t="shared" ref="H437:Z437" si="102">$F$437*H372</f>
        <v>5390</v>
      </c>
      <c r="I437" s="73">
        <f t="shared" si="102"/>
        <v>5390</v>
      </c>
      <c r="J437" s="73">
        <f t="shared" si="102"/>
        <v>5390</v>
      </c>
      <c r="K437" s="73">
        <f t="shared" si="102"/>
        <v>5390</v>
      </c>
      <c r="L437" s="73">
        <f t="shared" si="102"/>
        <v>5390</v>
      </c>
      <c r="M437" s="73">
        <f t="shared" si="102"/>
        <v>5390</v>
      </c>
      <c r="N437" s="73">
        <f t="shared" si="102"/>
        <v>5390</v>
      </c>
      <c r="O437" s="73">
        <f t="shared" si="102"/>
        <v>5390</v>
      </c>
      <c r="P437" s="73">
        <f t="shared" si="102"/>
        <v>5390</v>
      </c>
      <c r="Q437" s="73">
        <f t="shared" si="102"/>
        <v>5390</v>
      </c>
      <c r="R437" s="73">
        <f t="shared" si="102"/>
        <v>5390</v>
      </c>
      <c r="S437" s="73">
        <f t="shared" si="102"/>
        <v>5390</v>
      </c>
      <c r="T437" s="73">
        <f t="shared" si="102"/>
        <v>5390</v>
      </c>
      <c r="U437" s="73">
        <f t="shared" si="102"/>
        <v>5390</v>
      </c>
      <c r="V437" s="73">
        <f t="shared" si="102"/>
        <v>5390</v>
      </c>
      <c r="W437" s="73">
        <f t="shared" si="102"/>
        <v>5390</v>
      </c>
      <c r="X437" s="73">
        <f t="shared" si="102"/>
        <v>5390</v>
      </c>
      <c r="Y437" s="73">
        <f t="shared" si="102"/>
        <v>5390</v>
      </c>
      <c r="Z437" s="298">
        <f t="shared" si="102"/>
        <v>5390</v>
      </c>
    </row>
    <row r="438" spans="2:26" x14ac:dyDescent="0.25">
      <c r="B438" s="92" t="s">
        <v>14</v>
      </c>
      <c r="C438" s="93"/>
      <c r="D438" s="93"/>
      <c r="E438" s="94" t="s">
        <v>39</v>
      </c>
      <c r="F438" s="186">
        <f t="shared" ref="F438:Z438" si="103">SUM(F431:F437)</f>
        <v>13852</v>
      </c>
      <c r="G438" s="124">
        <f t="shared" si="103"/>
        <v>15023.25</v>
      </c>
      <c r="H438" s="124">
        <f t="shared" si="103"/>
        <v>14423.25</v>
      </c>
      <c r="I438" s="124">
        <f t="shared" si="103"/>
        <v>14423.25</v>
      </c>
      <c r="J438" s="124">
        <f t="shared" si="103"/>
        <v>14423.25</v>
      </c>
      <c r="K438" s="124">
        <f t="shared" si="103"/>
        <v>14423.25</v>
      </c>
      <c r="L438" s="124">
        <f t="shared" si="103"/>
        <v>14423.25</v>
      </c>
      <c r="M438" s="124">
        <f t="shared" si="103"/>
        <v>14423.25</v>
      </c>
      <c r="N438" s="124">
        <f t="shared" si="103"/>
        <v>14423.25</v>
      </c>
      <c r="O438" s="124">
        <f t="shared" si="103"/>
        <v>14423.25</v>
      </c>
      <c r="P438" s="124">
        <f t="shared" si="103"/>
        <v>14423.25</v>
      </c>
      <c r="Q438" s="124">
        <f t="shared" si="103"/>
        <v>14423.25</v>
      </c>
      <c r="R438" s="124">
        <f t="shared" si="103"/>
        <v>14423.25</v>
      </c>
      <c r="S438" s="124">
        <f t="shared" si="103"/>
        <v>14423.25</v>
      </c>
      <c r="T438" s="124">
        <f t="shared" si="103"/>
        <v>14423.25</v>
      </c>
      <c r="U438" s="124">
        <f t="shared" si="103"/>
        <v>14423.25</v>
      </c>
      <c r="V438" s="124">
        <f t="shared" si="103"/>
        <v>14423.25</v>
      </c>
      <c r="W438" s="124">
        <f t="shared" si="103"/>
        <v>14423.25</v>
      </c>
      <c r="X438" s="124">
        <f t="shared" si="103"/>
        <v>14423.25</v>
      </c>
      <c r="Y438" s="124">
        <f t="shared" si="103"/>
        <v>14423.25</v>
      </c>
      <c r="Z438" s="125">
        <f t="shared" si="103"/>
        <v>14423.25</v>
      </c>
    </row>
    <row r="439" spans="2:26" ht="15.75" thickBot="1" x14ac:dyDescent="0.3">
      <c r="B439" s="98"/>
      <c r="C439" s="93"/>
      <c r="D439" s="93"/>
      <c r="E439" s="93"/>
      <c r="F439" s="93"/>
      <c r="G439" s="93"/>
      <c r="H439" s="93"/>
      <c r="I439" s="93"/>
      <c r="J439" s="93"/>
      <c r="K439" s="93"/>
      <c r="L439" s="93"/>
      <c r="M439" s="93"/>
      <c r="N439" s="93"/>
      <c r="O439" s="93"/>
      <c r="P439" s="93"/>
      <c r="Q439" s="93"/>
      <c r="R439" s="93"/>
      <c r="S439" s="93"/>
      <c r="T439" s="93"/>
      <c r="U439" s="93"/>
      <c r="V439" s="93"/>
      <c r="W439" s="93"/>
      <c r="X439" s="93"/>
      <c r="Y439" s="93"/>
      <c r="Z439" s="99"/>
    </row>
    <row r="440" spans="2:26" s="2" customFormat="1" x14ac:dyDescent="0.25">
      <c r="B440" s="168" t="s">
        <v>10</v>
      </c>
      <c r="C440" s="169"/>
      <c r="D440" s="169"/>
      <c r="E440" s="170" t="s">
        <v>249</v>
      </c>
      <c r="F440" s="171">
        <v>0</v>
      </c>
      <c r="G440" s="171">
        <v>1</v>
      </c>
      <c r="H440" s="171">
        <v>2</v>
      </c>
      <c r="I440" s="171">
        <v>3</v>
      </c>
      <c r="J440" s="171">
        <v>4</v>
      </c>
      <c r="K440" s="171">
        <v>5</v>
      </c>
      <c r="L440" s="171">
        <v>6</v>
      </c>
      <c r="M440" s="171">
        <v>7</v>
      </c>
      <c r="N440" s="171">
        <v>8</v>
      </c>
      <c r="O440" s="171">
        <v>9</v>
      </c>
      <c r="P440" s="171">
        <v>10</v>
      </c>
      <c r="Q440" s="171">
        <v>11</v>
      </c>
      <c r="R440" s="171">
        <v>12</v>
      </c>
      <c r="S440" s="171">
        <v>13</v>
      </c>
      <c r="T440" s="171">
        <v>14</v>
      </c>
      <c r="U440" s="171">
        <v>15</v>
      </c>
      <c r="V440" s="171">
        <v>16</v>
      </c>
      <c r="W440" s="171">
        <v>17</v>
      </c>
      <c r="X440" s="171">
        <v>18</v>
      </c>
      <c r="Y440" s="171">
        <v>19</v>
      </c>
      <c r="Z440" s="172">
        <v>20</v>
      </c>
    </row>
    <row r="441" spans="2:26" x14ac:dyDescent="0.25">
      <c r="B441" s="77" t="s">
        <v>89</v>
      </c>
      <c r="C441" s="2"/>
      <c r="D441" s="2"/>
      <c r="E441" s="31"/>
      <c r="F441" s="4"/>
      <c r="G441" s="28"/>
      <c r="H441" s="4"/>
      <c r="I441" s="20"/>
      <c r="J441" s="4"/>
      <c r="K441" s="4"/>
      <c r="L441" s="4"/>
      <c r="M441" s="4"/>
      <c r="N441" s="4"/>
      <c r="O441" s="4"/>
      <c r="P441" s="4"/>
      <c r="Q441" s="4"/>
      <c r="R441" s="4"/>
      <c r="S441" s="4"/>
      <c r="T441" s="4"/>
      <c r="U441" s="4"/>
      <c r="V441" s="4"/>
      <c r="W441" s="4"/>
      <c r="X441" s="4"/>
      <c r="Y441" s="4"/>
      <c r="Z441" s="64"/>
    </row>
    <row r="442" spans="2:26" x14ac:dyDescent="0.25">
      <c r="B442" s="12" t="s">
        <v>4</v>
      </c>
      <c r="C442" s="4"/>
      <c r="D442" s="4"/>
      <c r="E442" s="31" t="s">
        <v>39</v>
      </c>
      <c r="F442" s="67">
        <f>E97</f>
        <v>343.5</v>
      </c>
      <c r="G442" s="67">
        <f>G97*G$365</f>
        <v>319.53488372093022</v>
      </c>
      <c r="H442" s="67">
        <f t="shared" ref="H442:Z442" si="104">$G$442*H365</f>
        <v>319.53488372093022</v>
      </c>
      <c r="I442" s="67">
        <f t="shared" si="104"/>
        <v>319.53488372093022</v>
      </c>
      <c r="J442" s="67">
        <f t="shared" si="104"/>
        <v>319.53488372093022</v>
      </c>
      <c r="K442" s="67">
        <f t="shared" si="104"/>
        <v>319.53488372093022</v>
      </c>
      <c r="L442" s="67">
        <f t="shared" si="104"/>
        <v>319.53488372093022</v>
      </c>
      <c r="M442" s="67">
        <f t="shared" si="104"/>
        <v>319.53488372093022</v>
      </c>
      <c r="N442" s="67">
        <f t="shared" si="104"/>
        <v>319.53488372093022</v>
      </c>
      <c r="O442" s="67">
        <f t="shared" si="104"/>
        <v>319.53488372093022</v>
      </c>
      <c r="P442" s="67">
        <f t="shared" si="104"/>
        <v>319.53488372093022</v>
      </c>
      <c r="Q442" s="67">
        <f t="shared" si="104"/>
        <v>319.53488372093022</v>
      </c>
      <c r="R442" s="67">
        <f t="shared" si="104"/>
        <v>319.53488372093022</v>
      </c>
      <c r="S442" s="67">
        <f t="shared" si="104"/>
        <v>319.53488372093022</v>
      </c>
      <c r="T442" s="67">
        <f t="shared" si="104"/>
        <v>319.53488372093022</v>
      </c>
      <c r="U442" s="67">
        <f t="shared" si="104"/>
        <v>319.53488372093022</v>
      </c>
      <c r="V442" s="67">
        <f t="shared" si="104"/>
        <v>319.53488372093022</v>
      </c>
      <c r="W442" s="67">
        <f t="shared" si="104"/>
        <v>319.53488372093022</v>
      </c>
      <c r="X442" s="67">
        <f t="shared" si="104"/>
        <v>319.53488372093022</v>
      </c>
      <c r="Y442" s="67">
        <f t="shared" si="104"/>
        <v>319.53488372093022</v>
      </c>
      <c r="Z442" s="149">
        <f t="shared" si="104"/>
        <v>319.53488372093022</v>
      </c>
    </row>
    <row r="443" spans="2:26" x14ac:dyDescent="0.25">
      <c r="B443" s="10" t="s">
        <v>0</v>
      </c>
      <c r="C443" s="4"/>
      <c r="D443" s="4"/>
      <c r="E443" s="31" t="s">
        <v>39</v>
      </c>
      <c r="F443" s="67">
        <f>E98</f>
        <v>1380</v>
      </c>
      <c r="G443" s="67">
        <f>G98*G$365</f>
        <v>2567.4418604651164</v>
      </c>
      <c r="H443" s="67">
        <f t="shared" ref="H443:Z443" si="105">$G$443*H365</f>
        <v>2567.4418604651164</v>
      </c>
      <c r="I443" s="67">
        <f t="shared" si="105"/>
        <v>2567.4418604651164</v>
      </c>
      <c r="J443" s="67">
        <f t="shared" si="105"/>
        <v>2567.4418604651164</v>
      </c>
      <c r="K443" s="67">
        <f t="shared" si="105"/>
        <v>2567.4418604651164</v>
      </c>
      <c r="L443" s="67">
        <f t="shared" si="105"/>
        <v>2567.4418604651164</v>
      </c>
      <c r="M443" s="67">
        <f t="shared" si="105"/>
        <v>2567.4418604651164</v>
      </c>
      <c r="N443" s="67">
        <f t="shared" si="105"/>
        <v>2567.4418604651164</v>
      </c>
      <c r="O443" s="67">
        <f t="shared" si="105"/>
        <v>2567.4418604651164</v>
      </c>
      <c r="P443" s="67">
        <f t="shared" si="105"/>
        <v>2567.4418604651164</v>
      </c>
      <c r="Q443" s="67">
        <f t="shared" si="105"/>
        <v>2567.4418604651164</v>
      </c>
      <c r="R443" s="67">
        <f t="shared" si="105"/>
        <v>2567.4418604651164</v>
      </c>
      <c r="S443" s="67">
        <f t="shared" si="105"/>
        <v>2567.4418604651164</v>
      </c>
      <c r="T443" s="67">
        <f t="shared" si="105"/>
        <v>2567.4418604651164</v>
      </c>
      <c r="U443" s="67">
        <f t="shared" si="105"/>
        <v>2567.4418604651164</v>
      </c>
      <c r="V443" s="67">
        <f t="shared" si="105"/>
        <v>2567.4418604651164</v>
      </c>
      <c r="W443" s="67">
        <f t="shared" si="105"/>
        <v>2567.4418604651164</v>
      </c>
      <c r="X443" s="67">
        <f t="shared" si="105"/>
        <v>2567.4418604651164</v>
      </c>
      <c r="Y443" s="67">
        <f t="shared" si="105"/>
        <v>2567.4418604651164</v>
      </c>
      <c r="Z443" s="149">
        <f t="shared" si="105"/>
        <v>2567.4418604651164</v>
      </c>
    </row>
    <row r="444" spans="2:26" x14ac:dyDescent="0.25">
      <c r="B444" s="10" t="s">
        <v>82</v>
      </c>
      <c r="C444" s="4"/>
      <c r="D444" s="4"/>
      <c r="E444" s="31" t="s">
        <v>39</v>
      </c>
      <c r="F444" s="67">
        <f>E99</f>
        <v>2290</v>
      </c>
      <c r="G444" s="67">
        <f>G99</f>
        <v>2130.2325581395348</v>
      </c>
      <c r="H444" s="67">
        <f>$G$444</f>
        <v>2130.2325581395348</v>
      </c>
      <c r="I444" s="67">
        <f t="shared" ref="I444:Z444" si="106">$G$444</f>
        <v>2130.2325581395348</v>
      </c>
      <c r="J444" s="67">
        <f t="shared" si="106"/>
        <v>2130.2325581395348</v>
      </c>
      <c r="K444" s="67">
        <f t="shared" si="106"/>
        <v>2130.2325581395348</v>
      </c>
      <c r="L444" s="67">
        <f t="shared" si="106"/>
        <v>2130.2325581395348</v>
      </c>
      <c r="M444" s="67">
        <f t="shared" si="106"/>
        <v>2130.2325581395348</v>
      </c>
      <c r="N444" s="67">
        <f t="shared" si="106"/>
        <v>2130.2325581395348</v>
      </c>
      <c r="O444" s="67">
        <f t="shared" si="106"/>
        <v>2130.2325581395348</v>
      </c>
      <c r="P444" s="67">
        <f t="shared" si="106"/>
        <v>2130.2325581395348</v>
      </c>
      <c r="Q444" s="67">
        <f t="shared" si="106"/>
        <v>2130.2325581395348</v>
      </c>
      <c r="R444" s="67">
        <f t="shared" si="106"/>
        <v>2130.2325581395348</v>
      </c>
      <c r="S444" s="67">
        <f t="shared" si="106"/>
        <v>2130.2325581395348</v>
      </c>
      <c r="T444" s="67">
        <f t="shared" si="106"/>
        <v>2130.2325581395348</v>
      </c>
      <c r="U444" s="67">
        <f t="shared" si="106"/>
        <v>2130.2325581395348</v>
      </c>
      <c r="V444" s="67">
        <f t="shared" si="106"/>
        <v>2130.2325581395348</v>
      </c>
      <c r="W444" s="67">
        <f t="shared" si="106"/>
        <v>2130.2325581395348</v>
      </c>
      <c r="X444" s="67">
        <f t="shared" si="106"/>
        <v>2130.2325581395348</v>
      </c>
      <c r="Y444" s="67">
        <f t="shared" si="106"/>
        <v>2130.2325581395348</v>
      </c>
      <c r="Z444" s="149">
        <f t="shared" si="106"/>
        <v>2130.2325581395348</v>
      </c>
    </row>
    <row r="445" spans="2:26" x14ac:dyDescent="0.25">
      <c r="B445" s="10" t="s">
        <v>84</v>
      </c>
      <c r="C445" s="4"/>
      <c r="D445" s="4"/>
      <c r="E445" s="31" t="s">
        <v>39</v>
      </c>
      <c r="F445" s="67">
        <f>E100</f>
        <v>1645.2074391988556</v>
      </c>
      <c r="G445" s="67">
        <f>G100</f>
        <v>1645.2074391988556</v>
      </c>
      <c r="H445" s="67">
        <f>$G$445</f>
        <v>1645.2074391988556</v>
      </c>
      <c r="I445" s="67">
        <f t="shared" ref="I445:Z445" si="107">$G$445</f>
        <v>1645.2074391988556</v>
      </c>
      <c r="J445" s="67">
        <f t="shared" si="107"/>
        <v>1645.2074391988556</v>
      </c>
      <c r="K445" s="67">
        <f t="shared" si="107"/>
        <v>1645.2074391988556</v>
      </c>
      <c r="L445" s="67">
        <f t="shared" si="107"/>
        <v>1645.2074391988556</v>
      </c>
      <c r="M445" s="67">
        <f t="shared" si="107"/>
        <v>1645.2074391988556</v>
      </c>
      <c r="N445" s="67">
        <f t="shared" si="107"/>
        <v>1645.2074391988556</v>
      </c>
      <c r="O445" s="67">
        <f t="shared" si="107"/>
        <v>1645.2074391988556</v>
      </c>
      <c r="P445" s="67">
        <f t="shared" si="107"/>
        <v>1645.2074391988556</v>
      </c>
      <c r="Q445" s="67">
        <f t="shared" si="107"/>
        <v>1645.2074391988556</v>
      </c>
      <c r="R445" s="67">
        <f t="shared" si="107"/>
        <v>1645.2074391988556</v>
      </c>
      <c r="S445" s="67">
        <f t="shared" si="107"/>
        <v>1645.2074391988556</v>
      </c>
      <c r="T445" s="67">
        <f t="shared" si="107"/>
        <v>1645.2074391988556</v>
      </c>
      <c r="U445" s="67">
        <f t="shared" si="107"/>
        <v>1645.2074391988556</v>
      </c>
      <c r="V445" s="67">
        <f t="shared" si="107"/>
        <v>1645.2074391988556</v>
      </c>
      <c r="W445" s="67">
        <f t="shared" si="107"/>
        <v>1645.2074391988556</v>
      </c>
      <c r="X445" s="67">
        <f t="shared" si="107"/>
        <v>1645.2074391988556</v>
      </c>
      <c r="Y445" s="67">
        <f t="shared" si="107"/>
        <v>1645.2074391988556</v>
      </c>
      <c r="Z445" s="149">
        <f t="shared" si="107"/>
        <v>1645.2074391988556</v>
      </c>
    </row>
    <row r="446" spans="2:26" x14ac:dyDescent="0.25">
      <c r="B446" s="10" t="s">
        <v>1</v>
      </c>
      <c r="C446" s="4"/>
      <c r="D446" s="4"/>
      <c r="E446" s="31" t="s">
        <v>39</v>
      </c>
      <c r="F446" s="67">
        <f>E101*F372</f>
        <v>12595</v>
      </c>
      <c r="G446" s="67">
        <f>G101*G372</f>
        <v>12595</v>
      </c>
      <c r="H446" s="67">
        <f t="shared" ref="H446:Z446" si="108">$G$446*H372</f>
        <v>12595</v>
      </c>
      <c r="I446" s="67">
        <f t="shared" si="108"/>
        <v>12595</v>
      </c>
      <c r="J446" s="67">
        <f t="shared" si="108"/>
        <v>12595</v>
      </c>
      <c r="K446" s="67">
        <f t="shared" si="108"/>
        <v>12595</v>
      </c>
      <c r="L446" s="67">
        <f t="shared" si="108"/>
        <v>12595</v>
      </c>
      <c r="M446" s="67">
        <f t="shared" si="108"/>
        <v>12595</v>
      </c>
      <c r="N446" s="67">
        <f t="shared" si="108"/>
        <v>12595</v>
      </c>
      <c r="O446" s="67">
        <f t="shared" si="108"/>
        <v>12595</v>
      </c>
      <c r="P446" s="67">
        <f t="shared" si="108"/>
        <v>12595</v>
      </c>
      <c r="Q446" s="67">
        <f t="shared" si="108"/>
        <v>12595</v>
      </c>
      <c r="R446" s="67">
        <f t="shared" si="108"/>
        <v>12595</v>
      </c>
      <c r="S446" s="67">
        <f t="shared" si="108"/>
        <v>12595</v>
      </c>
      <c r="T446" s="67">
        <f t="shared" si="108"/>
        <v>12595</v>
      </c>
      <c r="U446" s="67">
        <f t="shared" si="108"/>
        <v>12595</v>
      </c>
      <c r="V446" s="67">
        <f t="shared" si="108"/>
        <v>12595</v>
      </c>
      <c r="W446" s="67">
        <f t="shared" si="108"/>
        <v>12595</v>
      </c>
      <c r="X446" s="67">
        <f t="shared" si="108"/>
        <v>12595</v>
      </c>
      <c r="Y446" s="67">
        <f t="shared" si="108"/>
        <v>12595</v>
      </c>
      <c r="Z446" s="149">
        <f t="shared" si="108"/>
        <v>12595</v>
      </c>
    </row>
    <row r="447" spans="2:26" x14ac:dyDescent="0.25">
      <c r="B447" s="83" t="s">
        <v>14</v>
      </c>
      <c r="C447" s="59"/>
      <c r="D447" s="59"/>
      <c r="E447" s="90" t="s">
        <v>39</v>
      </c>
      <c r="F447" s="147">
        <f>SUM(F442:F446)</f>
        <v>18253.707439198857</v>
      </c>
      <c r="G447" s="147">
        <f>SUM(G442:G446)</f>
        <v>19257.416741524437</v>
      </c>
      <c r="H447" s="147">
        <f t="shared" ref="H447:P447" si="109">SUM(H442:H446)</f>
        <v>19257.416741524437</v>
      </c>
      <c r="I447" s="147">
        <f t="shared" si="109"/>
        <v>19257.416741524437</v>
      </c>
      <c r="J447" s="147">
        <f t="shared" si="109"/>
        <v>19257.416741524437</v>
      </c>
      <c r="K447" s="147">
        <f t="shared" si="109"/>
        <v>19257.416741524437</v>
      </c>
      <c r="L447" s="147">
        <f t="shared" si="109"/>
        <v>19257.416741524437</v>
      </c>
      <c r="M447" s="147">
        <f t="shared" si="109"/>
        <v>19257.416741524437</v>
      </c>
      <c r="N447" s="147">
        <f t="shared" si="109"/>
        <v>19257.416741524437</v>
      </c>
      <c r="O447" s="147">
        <f t="shared" si="109"/>
        <v>19257.416741524437</v>
      </c>
      <c r="P447" s="147">
        <f t="shared" si="109"/>
        <v>19257.416741524437</v>
      </c>
      <c r="Q447" s="147">
        <f t="shared" ref="Q447:Z447" si="110">SUM(Q442:Q446)</f>
        <v>19257.416741524437</v>
      </c>
      <c r="R447" s="147">
        <f t="shared" si="110"/>
        <v>19257.416741524437</v>
      </c>
      <c r="S447" s="147">
        <f t="shared" si="110"/>
        <v>19257.416741524437</v>
      </c>
      <c r="T447" s="147">
        <f t="shared" si="110"/>
        <v>19257.416741524437</v>
      </c>
      <c r="U447" s="147">
        <f t="shared" si="110"/>
        <v>19257.416741524437</v>
      </c>
      <c r="V447" s="147">
        <f t="shared" si="110"/>
        <v>19257.416741524437</v>
      </c>
      <c r="W447" s="147">
        <f t="shared" si="110"/>
        <v>19257.416741524437</v>
      </c>
      <c r="X447" s="147">
        <f t="shared" si="110"/>
        <v>19257.416741524437</v>
      </c>
      <c r="Y447" s="147">
        <f t="shared" si="110"/>
        <v>19257.416741524437</v>
      </c>
      <c r="Z447" s="148">
        <f t="shared" si="110"/>
        <v>19257.416741524437</v>
      </c>
    </row>
    <row r="448" spans="2:26" x14ac:dyDescent="0.25">
      <c r="B448" s="12"/>
      <c r="C448" s="2"/>
      <c r="D448" s="2"/>
      <c r="E448" s="3"/>
      <c r="F448" s="67"/>
      <c r="G448" s="67"/>
      <c r="H448" s="67"/>
      <c r="I448" s="67"/>
      <c r="J448" s="67"/>
      <c r="K448" s="67"/>
      <c r="L448" s="67"/>
      <c r="M448" s="67"/>
      <c r="N448" s="67"/>
      <c r="O448" s="67"/>
      <c r="P448" s="67"/>
      <c r="Q448" s="67"/>
      <c r="R448" s="67"/>
      <c r="S448" s="67"/>
      <c r="T448" s="67"/>
      <c r="U448" s="67"/>
      <c r="V448" s="67"/>
      <c r="W448" s="67"/>
      <c r="X448" s="67"/>
      <c r="Y448" s="67"/>
      <c r="Z448" s="149"/>
    </row>
    <row r="449" spans="2:26" x14ac:dyDescent="0.25">
      <c r="B449" s="77" t="s">
        <v>108</v>
      </c>
      <c r="C449" s="2"/>
      <c r="D449" s="2"/>
      <c r="E449" s="31"/>
      <c r="F449" s="67"/>
      <c r="G449" s="67"/>
      <c r="H449" s="67"/>
      <c r="I449" s="67"/>
      <c r="J449" s="67"/>
      <c r="K449" s="67"/>
      <c r="L449" s="67"/>
      <c r="M449" s="67"/>
      <c r="N449" s="67"/>
      <c r="O449" s="67"/>
      <c r="P449" s="67"/>
      <c r="Q449" s="67"/>
      <c r="R449" s="67"/>
      <c r="S449" s="67"/>
      <c r="T449" s="67"/>
      <c r="U449" s="67"/>
      <c r="V449" s="67"/>
      <c r="W449" s="67"/>
      <c r="X449" s="67"/>
      <c r="Y449" s="67"/>
      <c r="Z449" s="149"/>
    </row>
    <row r="450" spans="2:26" x14ac:dyDescent="0.25">
      <c r="B450" s="12" t="s">
        <v>4</v>
      </c>
      <c r="C450" s="4"/>
      <c r="D450" s="4"/>
      <c r="E450" s="31" t="s">
        <v>39</v>
      </c>
      <c r="F450" s="67">
        <f>E122</f>
        <v>457.2</v>
      </c>
      <c r="G450" s="67">
        <f>G122*$G$365</f>
        <v>425.30232558139534</v>
      </c>
      <c r="H450" s="67">
        <f t="shared" ref="H450:Z450" si="111">$G$450*H365</f>
        <v>425.30232558139534</v>
      </c>
      <c r="I450" s="67">
        <f t="shared" si="111"/>
        <v>425.30232558139534</v>
      </c>
      <c r="J450" s="67">
        <f t="shared" si="111"/>
        <v>425.30232558139534</v>
      </c>
      <c r="K450" s="67">
        <f t="shared" si="111"/>
        <v>425.30232558139534</v>
      </c>
      <c r="L450" s="67">
        <f t="shared" si="111"/>
        <v>425.30232558139534</v>
      </c>
      <c r="M450" s="67">
        <f t="shared" si="111"/>
        <v>425.30232558139534</v>
      </c>
      <c r="N450" s="67">
        <f t="shared" si="111"/>
        <v>425.30232558139534</v>
      </c>
      <c r="O450" s="67">
        <f t="shared" si="111"/>
        <v>425.30232558139534</v>
      </c>
      <c r="P450" s="67">
        <f t="shared" si="111"/>
        <v>425.30232558139534</v>
      </c>
      <c r="Q450" s="67">
        <f t="shared" si="111"/>
        <v>425.30232558139534</v>
      </c>
      <c r="R450" s="67">
        <f t="shared" si="111"/>
        <v>425.30232558139534</v>
      </c>
      <c r="S450" s="67">
        <f t="shared" si="111"/>
        <v>425.30232558139534</v>
      </c>
      <c r="T450" s="67">
        <f t="shared" si="111"/>
        <v>425.30232558139534</v>
      </c>
      <c r="U450" s="67">
        <f t="shared" si="111"/>
        <v>425.30232558139534</v>
      </c>
      <c r="V450" s="67">
        <f t="shared" si="111"/>
        <v>425.30232558139534</v>
      </c>
      <c r="W450" s="67">
        <f t="shared" si="111"/>
        <v>425.30232558139534</v>
      </c>
      <c r="X450" s="67">
        <f t="shared" si="111"/>
        <v>425.30232558139534</v>
      </c>
      <c r="Y450" s="67">
        <f t="shared" si="111"/>
        <v>425.30232558139534</v>
      </c>
      <c r="Z450" s="149">
        <f t="shared" si="111"/>
        <v>425.30232558139534</v>
      </c>
    </row>
    <row r="451" spans="2:26" x14ac:dyDescent="0.25">
      <c r="B451" s="10" t="s">
        <v>0</v>
      </c>
      <c r="C451" s="4"/>
      <c r="D451" s="4"/>
      <c r="E451" s="31" t="s">
        <v>39</v>
      </c>
      <c r="F451" s="67">
        <f>E123</f>
        <v>1073.95</v>
      </c>
      <c r="G451" s="67">
        <f>G123*$G$365</f>
        <v>1998.0465116279072</v>
      </c>
      <c r="H451" s="67">
        <f t="shared" ref="H451:Z451" si="112">$G$451*H365</f>
        <v>1998.0465116279072</v>
      </c>
      <c r="I451" s="67">
        <f t="shared" si="112"/>
        <v>1998.0465116279072</v>
      </c>
      <c r="J451" s="67">
        <f t="shared" si="112"/>
        <v>1998.0465116279072</v>
      </c>
      <c r="K451" s="67">
        <f t="shared" si="112"/>
        <v>1998.0465116279072</v>
      </c>
      <c r="L451" s="67">
        <f t="shared" si="112"/>
        <v>1998.0465116279072</v>
      </c>
      <c r="M451" s="67">
        <f t="shared" si="112"/>
        <v>1998.0465116279072</v>
      </c>
      <c r="N451" s="67">
        <f t="shared" si="112"/>
        <v>1998.0465116279072</v>
      </c>
      <c r="O451" s="67">
        <f t="shared" si="112"/>
        <v>1998.0465116279072</v>
      </c>
      <c r="P451" s="67">
        <f t="shared" si="112"/>
        <v>1998.0465116279072</v>
      </c>
      <c r="Q451" s="67">
        <f t="shared" si="112"/>
        <v>1998.0465116279072</v>
      </c>
      <c r="R451" s="67">
        <f t="shared" si="112"/>
        <v>1998.0465116279072</v>
      </c>
      <c r="S451" s="67">
        <f t="shared" si="112"/>
        <v>1998.0465116279072</v>
      </c>
      <c r="T451" s="67">
        <f t="shared" si="112"/>
        <v>1998.0465116279072</v>
      </c>
      <c r="U451" s="67">
        <f t="shared" si="112"/>
        <v>1998.0465116279072</v>
      </c>
      <c r="V451" s="67">
        <f t="shared" si="112"/>
        <v>1998.0465116279072</v>
      </c>
      <c r="W451" s="67">
        <f t="shared" si="112"/>
        <v>1998.0465116279072</v>
      </c>
      <c r="X451" s="67">
        <f t="shared" si="112"/>
        <v>1998.0465116279072</v>
      </c>
      <c r="Y451" s="67">
        <f t="shared" si="112"/>
        <v>1998.0465116279072</v>
      </c>
      <c r="Z451" s="149">
        <f t="shared" si="112"/>
        <v>1998.0465116279072</v>
      </c>
    </row>
    <row r="452" spans="2:26" x14ac:dyDescent="0.25">
      <c r="B452" s="10" t="s">
        <v>82</v>
      </c>
      <c r="C452" s="4"/>
      <c r="D452" s="4"/>
      <c r="E452" s="31" t="s">
        <v>39</v>
      </c>
      <c r="F452" s="67">
        <f>E124</f>
        <v>685.8</v>
      </c>
      <c r="G452" s="67">
        <f>G124</f>
        <v>685.8</v>
      </c>
      <c r="H452" s="67">
        <f>$G$452</f>
        <v>685.8</v>
      </c>
      <c r="I452" s="67">
        <f t="shared" ref="I452:Z452" si="113">$G$452</f>
        <v>685.8</v>
      </c>
      <c r="J452" s="67">
        <f t="shared" si="113"/>
        <v>685.8</v>
      </c>
      <c r="K452" s="67">
        <f t="shared" si="113"/>
        <v>685.8</v>
      </c>
      <c r="L452" s="67">
        <f t="shared" si="113"/>
        <v>685.8</v>
      </c>
      <c r="M452" s="67">
        <f t="shared" si="113"/>
        <v>685.8</v>
      </c>
      <c r="N452" s="67">
        <f t="shared" si="113"/>
        <v>685.8</v>
      </c>
      <c r="O452" s="67">
        <f t="shared" si="113"/>
        <v>685.8</v>
      </c>
      <c r="P452" s="67">
        <f t="shared" si="113"/>
        <v>685.8</v>
      </c>
      <c r="Q452" s="67">
        <f t="shared" si="113"/>
        <v>685.8</v>
      </c>
      <c r="R452" s="67">
        <f t="shared" si="113"/>
        <v>685.8</v>
      </c>
      <c r="S452" s="67">
        <f t="shared" si="113"/>
        <v>685.8</v>
      </c>
      <c r="T452" s="67">
        <f t="shared" si="113"/>
        <v>685.8</v>
      </c>
      <c r="U452" s="67">
        <f t="shared" si="113"/>
        <v>685.8</v>
      </c>
      <c r="V452" s="67">
        <f t="shared" si="113"/>
        <v>685.8</v>
      </c>
      <c r="W452" s="67">
        <f t="shared" si="113"/>
        <v>685.8</v>
      </c>
      <c r="X452" s="67">
        <f t="shared" si="113"/>
        <v>685.8</v>
      </c>
      <c r="Y452" s="67">
        <f t="shared" si="113"/>
        <v>685.8</v>
      </c>
      <c r="Z452" s="149">
        <f t="shared" si="113"/>
        <v>685.8</v>
      </c>
    </row>
    <row r="453" spans="2:26" x14ac:dyDescent="0.25">
      <c r="B453" s="10" t="s">
        <v>84</v>
      </c>
      <c r="C453" s="4"/>
      <c r="D453" s="4"/>
      <c r="E453" s="31" t="s">
        <v>39</v>
      </c>
      <c r="F453" s="67">
        <f>E127</f>
        <v>1645.2074391988556</v>
      </c>
      <c r="G453" s="67">
        <f>G127</f>
        <v>1645.2074391988556</v>
      </c>
      <c r="H453" s="67">
        <f>$G$453</f>
        <v>1645.2074391988556</v>
      </c>
      <c r="I453" s="67">
        <f t="shared" ref="I453:Z453" si="114">$G$453</f>
        <v>1645.2074391988556</v>
      </c>
      <c r="J453" s="67">
        <f t="shared" si="114"/>
        <v>1645.2074391988556</v>
      </c>
      <c r="K453" s="67">
        <f t="shared" si="114"/>
        <v>1645.2074391988556</v>
      </c>
      <c r="L453" s="67">
        <f t="shared" si="114"/>
        <v>1645.2074391988556</v>
      </c>
      <c r="M453" s="67">
        <f t="shared" si="114"/>
        <v>1645.2074391988556</v>
      </c>
      <c r="N453" s="67">
        <f t="shared" si="114"/>
        <v>1645.2074391988556</v>
      </c>
      <c r="O453" s="67">
        <f t="shared" si="114"/>
        <v>1645.2074391988556</v>
      </c>
      <c r="P453" s="67">
        <f t="shared" si="114"/>
        <v>1645.2074391988556</v>
      </c>
      <c r="Q453" s="67">
        <f t="shared" si="114"/>
        <v>1645.2074391988556</v>
      </c>
      <c r="R453" s="67">
        <f t="shared" si="114"/>
        <v>1645.2074391988556</v>
      </c>
      <c r="S453" s="67">
        <f t="shared" si="114"/>
        <v>1645.2074391988556</v>
      </c>
      <c r="T453" s="67">
        <f t="shared" si="114"/>
        <v>1645.2074391988556</v>
      </c>
      <c r="U453" s="67">
        <f t="shared" si="114"/>
        <v>1645.2074391988556</v>
      </c>
      <c r="V453" s="67">
        <f t="shared" si="114"/>
        <v>1645.2074391988556</v>
      </c>
      <c r="W453" s="67">
        <f t="shared" si="114"/>
        <v>1645.2074391988556</v>
      </c>
      <c r="X453" s="67">
        <f t="shared" si="114"/>
        <v>1645.2074391988556</v>
      </c>
      <c r="Y453" s="67">
        <f t="shared" si="114"/>
        <v>1645.2074391988556</v>
      </c>
      <c r="Z453" s="149">
        <f t="shared" si="114"/>
        <v>1645.2074391988556</v>
      </c>
    </row>
    <row r="454" spans="2:26" x14ac:dyDescent="0.25">
      <c r="B454" s="10" t="s">
        <v>1</v>
      </c>
      <c r="C454" s="4"/>
      <c r="D454" s="4"/>
      <c r="E454" s="31" t="s">
        <v>39</v>
      </c>
      <c r="F454" s="67">
        <f>E128*F372</f>
        <v>11935</v>
      </c>
      <c r="G454" s="67">
        <f>G128*G372</f>
        <v>11935</v>
      </c>
      <c r="H454" s="67">
        <f t="shared" ref="H454:Z454" si="115">$G$454*H372</f>
        <v>11935</v>
      </c>
      <c r="I454" s="67">
        <f t="shared" si="115"/>
        <v>11935</v>
      </c>
      <c r="J454" s="67">
        <f t="shared" si="115"/>
        <v>11935</v>
      </c>
      <c r="K454" s="67">
        <f t="shared" si="115"/>
        <v>11935</v>
      </c>
      <c r="L454" s="67">
        <f t="shared" si="115"/>
        <v>11935</v>
      </c>
      <c r="M454" s="67">
        <f t="shared" si="115"/>
        <v>11935</v>
      </c>
      <c r="N454" s="67">
        <f t="shared" si="115"/>
        <v>11935</v>
      </c>
      <c r="O454" s="67">
        <f t="shared" si="115"/>
        <v>11935</v>
      </c>
      <c r="P454" s="67">
        <f t="shared" si="115"/>
        <v>11935</v>
      </c>
      <c r="Q454" s="67">
        <f t="shared" si="115"/>
        <v>11935</v>
      </c>
      <c r="R454" s="67">
        <f t="shared" si="115"/>
        <v>11935</v>
      </c>
      <c r="S454" s="67">
        <f t="shared" si="115"/>
        <v>11935</v>
      </c>
      <c r="T454" s="67">
        <f t="shared" si="115"/>
        <v>11935</v>
      </c>
      <c r="U454" s="67">
        <f t="shared" si="115"/>
        <v>11935</v>
      </c>
      <c r="V454" s="67">
        <f t="shared" si="115"/>
        <v>11935</v>
      </c>
      <c r="W454" s="67">
        <f t="shared" si="115"/>
        <v>11935</v>
      </c>
      <c r="X454" s="67">
        <f t="shared" si="115"/>
        <v>11935</v>
      </c>
      <c r="Y454" s="67">
        <f t="shared" si="115"/>
        <v>11935</v>
      </c>
      <c r="Z454" s="149">
        <f t="shared" si="115"/>
        <v>11935</v>
      </c>
    </row>
    <row r="455" spans="2:26" x14ac:dyDescent="0.25">
      <c r="B455" s="83" t="s">
        <v>14</v>
      </c>
      <c r="C455" s="59"/>
      <c r="D455" s="59"/>
      <c r="E455" s="90" t="s">
        <v>39</v>
      </c>
      <c r="F455" s="147">
        <f>SUM(F450:F454)</f>
        <v>15797.157439198854</v>
      </c>
      <c r="G455" s="147">
        <f>SUM(G450:G454)</f>
        <v>16689.356276408158</v>
      </c>
      <c r="H455" s="147">
        <f t="shared" ref="H455:P455" si="116">SUM(H450:H454)</f>
        <v>16689.356276408158</v>
      </c>
      <c r="I455" s="147">
        <f t="shared" si="116"/>
        <v>16689.356276408158</v>
      </c>
      <c r="J455" s="147">
        <f t="shared" si="116"/>
        <v>16689.356276408158</v>
      </c>
      <c r="K455" s="147">
        <f t="shared" si="116"/>
        <v>16689.356276408158</v>
      </c>
      <c r="L455" s="147">
        <f t="shared" si="116"/>
        <v>16689.356276408158</v>
      </c>
      <c r="M455" s="147">
        <f t="shared" si="116"/>
        <v>16689.356276408158</v>
      </c>
      <c r="N455" s="147">
        <f t="shared" si="116"/>
        <v>16689.356276408158</v>
      </c>
      <c r="O455" s="147">
        <f t="shared" si="116"/>
        <v>16689.356276408158</v>
      </c>
      <c r="P455" s="147">
        <f t="shared" si="116"/>
        <v>16689.356276408158</v>
      </c>
      <c r="Q455" s="147">
        <f t="shared" ref="Q455:Z455" si="117">SUM(Q450:Q454)</f>
        <v>16689.356276408158</v>
      </c>
      <c r="R455" s="147">
        <f t="shared" si="117"/>
        <v>16689.356276408158</v>
      </c>
      <c r="S455" s="147">
        <f t="shared" si="117"/>
        <v>16689.356276408158</v>
      </c>
      <c r="T455" s="147">
        <f t="shared" si="117"/>
        <v>16689.356276408158</v>
      </c>
      <c r="U455" s="147">
        <f t="shared" si="117"/>
        <v>16689.356276408158</v>
      </c>
      <c r="V455" s="147">
        <f t="shared" si="117"/>
        <v>16689.356276408158</v>
      </c>
      <c r="W455" s="147">
        <f t="shared" si="117"/>
        <v>16689.356276408158</v>
      </c>
      <c r="X455" s="147">
        <f t="shared" si="117"/>
        <v>16689.356276408158</v>
      </c>
      <c r="Y455" s="147">
        <f t="shared" si="117"/>
        <v>16689.356276408158</v>
      </c>
      <c r="Z455" s="148">
        <f t="shared" si="117"/>
        <v>16689.356276408158</v>
      </c>
    </row>
    <row r="456" spans="2:26" x14ac:dyDescent="0.25">
      <c r="B456" s="12"/>
      <c r="C456" s="2"/>
      <c r="D456" s="2"/>
      <c r="E456" s="31"/>
      <c r="F456" s="67"/>
      <c r="G456" s="67"/>
      <c r="H456" s="67"/>
      <c r="I456" s="67"/>
      <c r="J456" s="67"/>
      <c r="K456" s="67"/>
      <c r="L456" s="67"/>
      <c r="M456" s="67"/>
      <c r="N456" s="67"/>
      <c r="O456" s="67"/>
      <c r="P456" s="67"/>
      <c r="Q456" s="67"/>
      <c r="R456" s="67"/>
      <c r="S456" s="67"/>
      <c r="T456" s="67"/>
      <c r="U456" s="67"/>
      <c r="V456" s="67"/>
      <c r="W456" s="67"/>
      <c r="X456" s="67"/>
      <c r="Y456" s="67"/>
      <c r="Z456" s="149"/>
    </row>
    <row r="457" spans="2:26" x14ac:dyDescent="0.25">
      <c r="B457" s="78" t="s">
        <v>174</v>
      </c>
      <c r="C457" s="2"/>
      <c r="D457" s="2"/>
      <c r="E457" s="3"/>
      <c r="F457" s="67"/>
      <c r="G457" s="67"/>
      <c r="H457" s="67"/>
      <c r="I457" s="67"/>
      <c r="J457" s="67"/>
      <c r="K457" s="67"/>
      <c r="L457" s="67"/>
      <c r="M457" s="67"/>
      <c r="N457" s="67"/>
      <c r="O457" s="67"/>
      <c r="P457" s="67"/>
      <c r="Q457" s="67"/>
      <c r="R457" s="67"/>
      <c r="S457" s="67"/>
      <c r="T457" s="67"/>
      <c r="U457" s="67"/>
      <c r="V457" s="67"/>
      <c r="W457" s="67"/>
      <c r="X457" s="67"/>
      <c r="Y457" s="67"/>
      <c r="Z457" s="149"/>
    </row>
    <row r="458" spans="2:26" x14ac:dyDescent="0.25">
      <c r="B458" s="12" t="s">
        <v>4</v>
      </c>
      <c r="C458" s="4"/>
      <c r="D458" s="4"/>
      <c r="E458" s="31" t="s">
        <v>39</v>
      </c>
      <c r="F458" s="67">
        <f t="shared" ref="F458:F467" si="118">E157</f>
        <v>1600</v>
      </c>
      <c r="G458" s="67">
        <f>G157*G$365</f>
        <v>1488.372093023256</v>
      </c>
      <c r="H458" s="67">
        <f t="shared" ref="H458:Z458" si="119">$G$458*H365</f>
        <v>1488.372093023256</v>
      </c>
      <c r="I458" s="67">
        <f t="shared" si="119"/>
        <v>1488.372093023256</v>
      </c>
      <c r="J458" s="67">
        <f t="shared" si="119"/>
        <v>1488.372093023256</v>
      </c>
      <c r="K458" s="67">
        <f t="shared" si="119"/>
        <v>1488.372093023256</v>
      </c>
      <c r="L458" s="67">
        <f t="shared" si="119"/>
        <v>1488.372093023256</v>
      </c>
      <c r="M458" s="67">
        <f t="shared" si="119"/>
        <v>1488.372093023256</v>
      </c>
      <c r="N458" s="67">
        <f t="shared" si="119"/>
        <v>1488.372093023256</v>
      </c>
      <c r="O458" s="67">
        <f t="shared" si="119"/>
        <v>1488.372093023256</v>
      </c>
      <c r="P458" s="67">
        <f t="shared" si="119"/>
        <v>1488.372093023256</v>
      </c>
      <c r="Q458" s="67">
        <f t="shared" si="119"/>
        <v>1488.372093023256</v>
      </c>
      <c r="R458" s="67">
        <f t="shared" si="119"/>
        <v>1488.372093023256</v>
      </c>
      <c r="S458" s="67">
        <f t="shared" si="119"/>
        <v>1488.372093023256</v>
      </c>
      <c r="T458" s="67">
        <f t="shared" si="119"/>
        <v>1488.372093023256</v>
      </c>
      <c r="U458" s="67">
        <f t="shared" si="119"/>
        <v>1488.372093023256</v>
      </c>
      <c r="V458" s="67">
        <f t="shared" si="119"/>
        <v>1488.372093023256</v>
      </c>
      <c r="W458" s="67">
        <f t="shared" si="119"/>
        <v>1488.372093023256</v>
      </c>
      <c r="X458" s="67">
        <f t="shared" si="119"/>
        <v>1488.372093023256</v>
      </c>
      <c r="Y458" s="67">
        <f t="shared" si="119"/>
        <v>1488.372093023256</v>
      </c>
      <c r="Z458" s="149">
        <f t="shared" si="119"/>
        <v>1488.372093023256</v>
      </c>
    </row>
    <row r="459" spans="2:26" x14ac:dyDescent="0.25">
      <c r="B459" s="10" t="s">
        <v>58</v>
      </c>
      <c r="C459" s="2"/>
      <c r="D459" s="2"/>
      <c r="E459" s="31" t="s">
        <v>39</v>
      </c>
      <c r="F459" s="67">
        <f t="shared" si="118"/>
        <v>9600</v>
      </c>
      <c r="G459" s="67">
        <f>G158*G$365</f>
        <v>8260.4651162790706</v>
      </c>
      <c r="H459" s="67">
        <f t="shared" ref="H459:Z459" si="120">$G$459*H365</f>
        <v>8260.4651162790706</v>
      </c>
      <c r="I459" s="67">
        <f t="shared" si="120"/>
        <v>8260.4651162790706</v>
      </c>
      <c r="J459" s="67">
        <f t="shared" si="120"/>
        <v>8260.4651162790706</v>
      </c>
      <c r="K459" s="67">
        <f t="shared" si="120"/>
        <v>8260.4651162790706</v>
      </c>
      <c r="L459" s="67">
        <f t="shared" si="120"/>
        <v>8260.4651162790706</v>
      </c>
      <c r="M459" s="67">
        <f t="shared" si="120"/>
        <v>8260.4651162790706</v>
      </c>
      <c r="N459" s="67">
        <f t="shared" si="120"/>
        <v>8260.4651162790706</v>
      </c>
      <c r="O459" s="67">
        <f t="shared" si="120"/>
        <v>8260.4651162790706</v>
      </c>
      <c r="P459" s="67">
        <f t="shared" si="120"/>
        <v>8260.4651162790706</v>
      </c>
      <c r="Q459" s="67">
        <f t="shared" si="120"/>
        <v>8260.4651162790706</v>
      </c>
      <c r="R459" s="67">
        <f t="shared" si="120"/>
        <v>8260.4651162790706</v>
      </c>
      <c r="S459" s="67">
        <f t="shared" si="120"/>
        <v>8260.4651162790706</v>
      </c>
      <c r="T459" s="67">
        <f t="shared" si="120"/>
        <v>8260.4651162790706</v>
      </c>
      <c r="U459" s="67">
        <f t="shared" si="120"/>
        <v>8260.4651162790706</v>
      </c>
      <c r="V459" s="67">
        <f t="shared" si="120"/>
        <v>8260.4651162790706</v>
      </c>
      <c r="W459" s="67">
        <f t="shared" si="120"/>
        <v>8260.4651162790706</v>
      </c>
      <c r="X459" s="67">
        <f t="shared" si="120"/>
        <v>8260.4651162790706</v>
      </c>
      <c r="Y459" s="67">
        <f t="shared" si="120"/>
        <v>8260.4651162790706</v>
      </c>
      <c r="Z459" s="149">
        <f t="shared" si="120"/>
        <v>8260.4651162790706</v>
      </c>
    </row>
    <row r="460" spans="2:26" x14ac:dyDescent="0.25">
      <c r="B460" s="10" t="s">
        <v>59</v>
      </c>
      <c r="C460" s="2"/>
      <c r="D460" s="2"/>
      <c r="E460" s="31" t="s">
        <v>39</v>
      </c>
      <c r="F460" s="67">
        <f t="shared" si="118"/>
        <v>4800</v>
      </c>
      <c r="G460" s="67">
        <f>G159*G$365</f>
        <v>4465.1162790697672</v>
      </c>
      <c r="H460" s="67">
        <f t="shared" ref="H460:Z460" si="121">$G$460*H365</f>
        <v>4465.1162790697672</v>
      </c>
      <c r="I460" s="67">
        <f t="shared" si="121"/>
        <v>4465.1162790697672</v>
      </c>
      <c r="J460" s="67">
        <f t="shared" si="121"/>
        <v>4465.1162790697672</v>
      </c>
      <c r="K460" s="67">
        <f t="shared" si="121"/>
        <v>4465.1162790697672</v>
      </c>
      <c r="L460" s="67">
        <f t="shared" si="121"/>
        <v>4465.1162790697672</v>
      </c>
      <c r="M460" s="67">
        <f t="shared" si="121"/>
        <v>4465.1162790697672</v>
      </c>
      <c r="N460" s="67">
        <f t="shared" si="121"/>
        <v>4465.1162790697672</v>
      </c>
      <c r="O460" s="67">
        <f t="shared" si="121"/>
        <v>4465.1162790697672</v>
      </c>
      <c r="P460" s="67">
        <f t="shared" si="121"/>
        <v>4465.1162790697672</v>
      </c>
      <c r="Q460" s="67">
        <f t="shared" si="121"/>
        <v>4465.1162790697672</v>
      </c>
      <c r="R460" s="67">
        <f t="shared" si="121"/>
        <v>4465.1162790697672</v>
      </c>
      <c r="S460" s="67">
        <f t="shared" si="121"/>
        <v>4465.1162790697672</v>
      </c>
      <c r="T460" s="67">
        <f t="shared" si="121"/>
        <v>4465.1162790697672</v>
      </c>
      <c r="U460" s="67">
        <f t="shared" si="121"/>
        <v>4465.1162790697672</v>
      </c>
      <c r="V460" s="67">
        <f t="shared" si="121"/>
        <v>4465.1162790697672</v>
      </c>
      <c r="W460" s="67">
        <f t="shared" si="121"/>
        <v>4465.1162790697672</v>
      </c>
      <c r="X460" s="67">
        <f t="shared" si="121"/>
        <v>4465.1162790697672</v>
      </c>
      <c r="Y460" s="67">
        <f t="shared" si="121"/>
        <v>4465.1162790697672</v>
      </c>
      <c r="Z460" s="149">
        <f t="shared" si="121"/>
        <v>4465.1162790697672</v>
      </c>
    </row>
    <row r="461" spans="2:26" x14ac:dyDescent="0.25">
      <c r="B461" s="10" t="s">
        <v>61</v>
      </c>
      <c r="C461" s="2"/>
      <c r="D461" s="2"/>
      <c r="E461" s="31" t="s">
        <v>39</v>
      </c>
      <c r="F461" s="67">
        <f t="shared" si="118"/>
        <v>1200</v>
      </c>
      <c r="G461" s="67">
        <f>G160</f>
        <v>1200</v>
      </c>
      <c r="H461" s="67">
        <f>$G$461</f>
        <v>1200</v>
      </c>
      <c r="I461" s="67">
        <f t="shared" ref="I461:Z461" si="122">$G$461</f>
        <v>1200</v>
      </c>
      <c r="J461" s="67">
        <f t="shared" si="122"/>
        <v>1200</v>
      </c>
      <c r="K461" s="67">
        <f t="shared" si="122"/>
        <v>1200</v>
      </c>
      <c r="L461" s="67">
        <f t="shared" si="122"/>
        <v>1200</v>
      </c>
      <c r="M461" s="67">
        <f t="shared" si="122"/>
        <v>1200</v>
      </c>
      <c r="N461" s="67">
        <f t="shared" si="122"/>
        <v>1200</v>
      </c>
      <c r="O461" s="67">
        <f t="shared" si="122"/>
        <v>1200</v>
      </c>
      <c r="P461" s="67">
        <f t="shared" si="122"/>
        <v>1200</v>
      </c>
      <c r="Q461" s="67">
        <f t="shared" si="122"/>
        <v>1200</v>
      </c>
      <c r="R461" s="67">
        <f t="shared" si="122"/>
        <v>1200</v>
      </c>
      <c r="S461" s="67">
        <f t="shared" si="122"/>
        <v>1200</v>
      </c>
      <c r="T461" s="67">
        <f t="shared" si="122"/>
        <v>1200</v>
      </c>
      <c r="U461" s="67">
        <f t="shared" si="122"/>
        <v>1200</v>
      </c>
      <c r="V461" s="67">
        <f t="shared" si="122"/>
        <v>1200</v>
      </c>
      <c r="W461" s="67">
        <f t="shared" si="122"/>
        <v>1200</v>
      </c>
      <c r="X461" s="67">
        <f t="shared" si="122"/>
        <v>1200</v>
      </c>
      <c r="Y461" s="67">
        <f t="shared" si="122"/>
        <v>1200</v>
      </c>
      <c r="Z461" s="149">
        <f t="shared" si="122"/>
        <v>1200</v>
      </c>
    </row>
    <row r="462" spans="2:26" x14ac:dyDescent="0.25">
      <c r="B462" s="10" t="s">
        <v>62</v>
      </c>
      <c r="C462" s="2"/>
      <c r="D462" s="2"/>
      <c r="E462" s="31" t="s">
        <v>39</v>
      </c>
      <c r="F462" s="67">
        <f t="shared" si="118"/>
        <v>500</v>
      </c>
      <c r="G462" s="67">
        <f>G161*G$365</f>
        <v>325.58139534883725</v>
      </c>
      <c r="H462" s="67">
        <f t="shared" ref="H462:Z462" si="123">$G$462*H365</f>
        <v>325.58139534883725</v>
      </c>
      <c r="I462" s="67">
        <f t="shared" si="123"/>
        <v>325.58139534883725</v>
      </c>
      <c r="J462" s="67">
        <f t="shared" si="123"/>
        <v>325.58139534883725</v>
      </c>
      <c r="K462" s="67">
        <f t="shared" si="123"/>
        <v>325.58139534883725</v>
      </c>
      <c r="L462" s="67">
        <f t="shared" si="123"/>
        <v>325.58139534883725</v>
      </c>
      <c r="M462" s="67">
        <f t="shared" si="123"/>
        <v>325.58139534883725</v>
      </c>
      <c r="N462" s="67">
        <f t="shared" si="123"/>
        <v>325.58139534883725</v>
      </c>
      <c r="O462" s="67">
        <f t="shared" si="123"/>
        <v>325.58139534883725</v>
      </c>
      <c r="P462" s="67">
        <f t="shared" si="123"/>
        <v>325.58139534883725</v>
      </c>
      <c r="Q462" s="67">
        <f t="shared" si="123"/>
        <v>325.58139534883725</v>
      </c>
      <c r="R462" s="67">
        <f t="shared" si="123"/>
        <v>325.58139534883725</v>
      </c>
      <c r="S462" s="67">
        <f t="shared" si="123"/>
        <v>325.58139534883725</v>
      </c>
      <c r="T462" s="67">
        <f t="shared" si="123"/>
        <v>325.58139534883725</v>
      </c>
      <c r="U462" s="67">
        <f t="shared" si="123"/>
        <v>325.58139534883725</v>
      </c>
      <c r="V462" s="67">
        <f t="shared" si="123"/>
        <v>325.58139534883725</v>
      </c>
      <c r="W462" s="67">
        <f t="shared" si="123"/>
        <v>325.58139534883725</v>
      </c>
      <c r="X462" s="67">
        <f t="shared" si="123"/>
        <v>325.58139534883725</v>
      </c>
      <c r="Y462" s="67">
        <f t="shared" si="123"/>
        <v>325.58139534883725</v>
      </c>
      <c r="Z462" s="149">
        <f t="shared" si="123"/>
        <v>325.58139534883725</v>
      </c>
    </row>
    <row r="463" spans="2:26" x14ac:dyDescent="0.25">
      <c r="B463" s="10" t="s">
        <v>63</v>
      </c>
      <c r="C463" s="2"/>
      <c r="D463" s="2"/>
      <c r="E463" s="31" t="s">
        <v>39</v>
      </c>
      <c r="F463" s="67">
        <f t="shared" si="118"/>
        <v>2600</v>
      </c>
      <c r="G463" s="67">
        <f>G162*G$365</f>
        <v>1934.8837209302326</v>
      </c>
      <c r="H463" s="67">
        <f t="shared" ref="H463:Z463" si="124">$G$463*H365</f>
        <v>1934.8837209302326</v>
      </c>
      <c r="I463" s="67">
        <f t="shared" si="124"/>
        <v>1934.8837209302326</v>
      </c>
      <c r="J463" s="67">
        <f t="shared" si="124"/>
        <v>1934.8837209302326</v>
      </c>
      <c r="K463" s="67">
        <f t="shared" si="124"/>
        <v>1934.8837209302326</v>
      </c>
      <c r="L463" s="67">
        <f t="shared" si="124"/>
        <v>1934.8837209302326</v>
      </c>
      <c r="M463" s="67">
        <f t="shared" si="124"/>
        <v>1934.8837209302326</v>
      </c>
      <c r="N463" s="67">
        <f t="shared" si="124"/>
        <v>1934.8837209302326</v>
      </c>
      <c r="O463" s="67">
        <f t="shared" si="124"/>
        <v>1934.8837209302326</v>
      </c>
      <c r="P463" s="67">
        <f t="shared" si="124"/>
        <v>1934.8837209302326</v>
      </c>
      <c r="Q463" s="67">
        <f t="shared" si="124"/>
        <v>1934.8837209302326</v>
      </c>
      <c r="R463" s="67">
        <f t="shared" si="124"/>
        <v>1934.8837209302326</v>
      </c>
      <c r="S463" s="67">
        <f t="shared" si="124"/>
        <v>1934.8837209302326</v>
      </c>
      <c r="T463" s="67">
        <f t="shared" si="124"/>
        <v>1934.8837209302326</v>
      </c>
      <c r="U463" s="67">
        <f t="shared" si="124"/>
        <v>1934.8837209302326</v>
      </c>
      <c r="V463" s="67">
        <f t="shared" si="124"/>
        <v>1934.8837209302326</v>
      </c>
      <c r="W463" s="67">
        <f t="shared" si="124"/>
        <v>1934.8837209302326</v>
      </c>
      <c r="X463" s="67">
        <f t="shared" si="124"/>
        <v>1934.8837209302326</v>
      </c>
      <c r="Y463" s="67">
        <f t="shared" si="124"/>
        <v>1934.8837209302326</v>
      </c>
      <c r="Z463" s="149">
        <f t="shared" si="124"/>
        <v>1934.8837209302326</v>
      </c>
    </row>
    <row r="464" spans="2:26" x14ac:dyDescent="0.25">
      <c r="B464" s="10" t="s">
        <v>65</v>
      </c>
      <c r="C464" s="2"/>
      <c r="D464" s="2"/>
      <c r="E464" s="31" t="s">
        <v>39</v>
      </c>
      <c r="F464" s="67">
        <f t="shared" si="118"/>
        <v>1500</v>
      </c>
      <c r="G464" s="67"/>
      <c r="H464" s="67"/>
      <c r="I464" s="67"/>
      <c r="J464" s="67">
        <f>$F$464</f>
        <v>1500</v>
      </c>
      <c r="K464" s="67"/>
      <c r="L464" s="67"/>
      <c r="M464" s="67"/>
      <c r="N464" s="67">
        <f>$F$464</f>
        <v>1500</v>
      </c>
      <c r="O464" s="67"/>
      <c r="P464" s="67"/>
      <c r="Q464" s="67"/>
      <c r="R464" s="67">
        <f>$F$464</f>
        <v>1500</v>
      </c>
      <c r="S464" s="67"/>
      <c r="T464" s="67"/>
      <c r="U464" s="67"/>
      <c r="V464" s="67">
        <f>$F$464</f>
        <v>1500</v>
      </c>
      <c r="W464" s="67"/>
      <c r="X464" s="67"/>
      <c r="Y464" s="67"/>
      <c r="Z464" s="149"/>
    </row>
    <row r="465" spans="2:26" x14ac:dyDescent="0.25">
      <c r="B465" s="10" t="s">
        <v>64</v>
      </c>
      <c r="C465" s="2"/>
      <c r="D465" s="2"/>
      <c r="E465" s="31" t="s">
        <v>39</v>
      </c>
      <c r="F465" s="67">
        <f t="shared" si="118"/>
        <v>6000</v>
      </c>
      <c r="G465" s="67"/>
      <c r="H465" s="67"/>
      <c r="I465" s="67"/>
      <c r="J465" s="67">
        <f>$F$465</f>
        <v>6000</v>
      </c>
      <c r="K465" s="67"/>
      <c r="L465" s="67"/>
      <c r="M465" s="67"/>
      <c r="N465" s="67">
        <f>$F$465</f>
        <v>6000</v>
      </c>
      <c r="O465" s="67"/>
      <c r="P465" s="67"/>
      <c r="Q465" s="67"/>
      <c r="R465" s="67">
        <f>$F$465</f>
        <v>6000</v>
      </c>
      <c r="S465" s="67"/>
      <c r="T465" s="67"/>
      <c r="U465" s="67"/>
      <c r="V465" s="67">
        <f>$F$465</f>
        <v>6000</v>
      </c>
      <c r="W465" s="67"/>
      <c r="X465" s="67"/>
      <c r="Y465" s="67"/>
      <c r="Z465" s="149"/>
    </row>
    <row r="466" spans="2:26" x14ac:dyDescent="0.25">
      <c r="B466" s="12" t="s">
        <v>69</v>
      </c>
      <c r="C466" s="2"/>
      <c r="D466" s="2"/>
      <c r="E466" s="31" t="s">
        <v>39</v>
      </c>
      <c r="F466" s="67">
        <f t="shared" si="118"/>
        <v>1200</v>
      </c>
      <c r="G466" s="67">
        <f>G165</f>
        <v>1200</v>
      </c>
      <c r="H466" s="67">
        <f>$G$466</f>
        <v>1200</v>
      </c>
      <c r="I466" s="67">
        <f t="shared" ref="I466:Z466" si="125">$G$466</f>
        <v>1200</v>
      </c>
      <c r="J466" s="67">
        <f t="shared" si="125"/>
        <v>1200</v>
      </c>
      <c r="K466" s="67">
        <f t="shared" si="125"/>
        <v>1200</v>
      </c>
      <c r="L466" s="67">
        <f t="shared" si="125"/>
        <v>1200</v>
      </c>
      <c r="M466" s="67">
        <f t="shared" si="125"/>
        <v>1200</v>
      </c>
      <c r="N466" s="67">
        <f t="shared" si="125"/>
        <v>1200</v>
      </c>
      <c r="O466" s="67">
        <f t="shared" si="125"/>
        <v>1200</v>
      </c>
      <c r="P466" s="67">
        <f t="shared" si="125"/>
        <v>1200</v>
      </c>
      <c r="Q466" s="67">
        <f t="shared" si="125"/>
        <v>1200</v>
      </c>
      <c r="R466" s="67">
        <f t="shared" si="125"/>
        <v>1200</v>
      </c>
      <c r="S466" s="67">
        <f t="shared" si="125"/>
        <v>1200</v>
      </c>
      <c r="T466" s="67">
        <f t="shared" si="125"/>
        <v>1200</v>
      </c>
      <c r="U466" s="67">
        <f t="shared" si="125"/>
        <v>1200</v>
      </c>
      <c r="V466" s="67">
        <f t="shared" si="125"/>
        <v>1200</v>
      </c>
      <c r="W466" s="67">
        <f t="shared" si="125"/>
        <v>1200</v>
      </c>
      <c r="X466" s="67">
        <f t="shared" si="125"/>
        <v>1200</v>
      </c>
      <c r="Y466" s="67">
        <f t="shared" si="125"/>
        <v>1200</v>
      </c>
      <c r="Z466" s="149">
        <f t="shared" si="125"/>
        <v>1200</v>
      </c>
    </row>
    <row r="467" spans="2:26" x14ac:dyDescent="0.25">
      <c r="B467" s="12" t="s">
        <v>68</v>
      </c>
      <c r="C467" s="2"/>
      <c r="D467" s="2"/>
      <c r="E467" s="31" t="s">
        <v>39</v>
      </c>
      <c r="F467" s="67">
        <f t="shared" si="118"/>
        <v>1645.2074391988556</v>
      </c>
      <c r="G467" s="67">
        <f>G166</f>
        <v>1645.2074391988556</v>
      </c>
      <c r="H467" s="67">
        <f>$G$467</f>
        <v>1645.2074391988556</v>
      </c>
      <c r="I467" s="67">
        <f t="shared" ref="I467:Z467" si="126">$G$467</f>
        <v>1645.2074391988556</v>
      </c>
      <c r="J467" s="67">
        <f t="shared" si="126"/>
        <v>1645.2074391988556</v>
      </c>
      <c r="K467" s="67">
        <f t="shared" si="126"/>
        <v>1645.2074391988556</v>
      </c>
      <c r="L467" s="67">
        <f t="shared" si="126"/>
        <v>1645.2074391988556</v>
      </c>
      <c r="M467" s="67">
        <f t="shared" si="126"/>
        <v>1645.2074391988556</v>
      </c>
      <c r="N467" s="67">
        <f t="shared" si="126"/>
        <v>1645.2074391988556</v>
      </c>
      <c r="O467" s="67">
        <f t="shared" si="126"/>
        <v>1645.2074391988556</v>
      </c>
      <c r="P467" s="67">
        <f t="shared" si="126"/>
        <v>1645.2074391988556</v>
      </c>
      <c r="Q467" s="67">
        <f t="shared" si="126"/>
        <v>1645.2074391988556</v>
      </c>
      <c r="R467" s="67">
        <f t="shared" si="126"/>
        <v>1645.2074391988556</v>
      </c>
      <c r="S467" s="67">
        <f t="shared" si="126"/>
        <v>1645.2074391988556</v>
      </c>
      <c r="T467" s="67">
        <f t="shared" si="126"/>
        <v>1645.2074391988556</v>
      </c>
      <c r="U467" s="67">
        <f t="shared" si="126"/>
        <v>1645.2074391988556</v>
      </c>
      <c r="V467" s="67">
        <f t="shared" si="126"/>
        <v>1645.2074391988556</v>
      </c>
      <c r="W467" s="67">
        <f t="shared" si="126"/>
        <v>1645.2074391988556</v>
      </c>
      <c r="X467" s="67">
        <f t="shared" si="126"/>
        <v>1645.2074391988556</v>
      </c>
      <c r="Y467" s="67">
        <f t="shared" si="126"/>
        <v>1645.2074391988556</v>
      </c>
      <c r="Z467" s="149">
        <f t="shared" si="126"/>
        <v>1645.2074391988556</v>
      </c>
    </row>
    <row r="468" spans="2:26" x14ac:dyDescent="0.25">
      <c r="B468" s="10" t="s">
        <v>149</v>
      </c>
      <c r="C468" s="2"/>
      <c r="D468" s="4"/>
      <c r="E468" s="31" t="s">
        <v>39</v>
      </c>
      <c r="F468" s="67">
        <f>E167*F372</f>
        <v>12100</v>
      </c>
      <c r="G468" s="67">
        <f>G167*G372</f>
        <v>12100</v>
      </c>
      <c r="H468" s="67">
        <f t="shared" ref="H468:Z468" si="127">$G$468*H372</f>
        <v>12100</v>
      </c>
      <c r="I468" s="67">
        <f t="shared" si="127"/>
        <v>12100</v>
      </c>
      <c r="J468" s="67">
        <f t="shared" si="127"/>
        <v>12100</v>
      </c>
      <c r="K468" s="67">
        <f t="shared" si="127"/>
        <v>12100</v>
      </c>
      <c r="L468" s="67">
        <f t="shared" si="127"/>
        <v>12100</v>
      </c>
      <c r="M468" s="67">
        <f t="shared" si="127"/>
        <v>12100</v>
      </c>
      <c r="N468" s="67">
        <f t="shared" si="127"/>
        <v>12100</v>
      </c>
      <c r="O468" s="67">
        <f t="shared" si="127"/>
        <v>12100</v>
      </c>
      <c r="P468" s="67">
        <f t="shared" si="127"/>
        <v>12100</v>
      </c>
      <c r="Q468" s="67">
        <f t="shared" si="127"/>
        <v>12100</v>
      </c>
      <c r="R468" s="67">
        <f t="shared" si="127"/>
        <v>12100</v>
      </c>
      <c r="S468" s="67">
        <f t="shared" si="127"/>
        <v>12100</v>
      </c>
      <c r="T468" s="67">
        <f t="shared" si="127"/>
        <v>12100</v>
      </c>
      <c r="U468" s="67">
        <f t="shared" si="127"/>
        <v>12100</v>
      </c>
      <c r="V468" s="67">
        <f t="shared" si="127"/>
        <v>12100</v>
      </c>
      <c r="W468" s="67">
        <f t="shared" si="127"/>
        <v>12100</v>
      </c>
      <c r="X468" s="67">
        <f t="shared" si="127"/>
        <v>12100</v>
      </c>
      <c r="Y468" s="67">
        <f t="shared" si="127"/>
        <v>12100</v>
      </c>
      <c r="Z468" s="149">
        <f t="shared" si="127"/>
        <v>12100</v>
      </c>
    </row>
    <row r="469" spans="2:26" x14ac:dyDescent="0.25">
      <c r="B469" s="83" t="s">
        <v>14</v>
      </c>
      <c r="C469" s="59"/>
      <c r="D469" s="59"/>
      <c r="E469" s="90" t="s">
        <v>39</v>
      </c>
      <c r="F469" s="147">
        <f t="shared" ref="F469:Z469" si="128">SUM(F458:F468)</f>
        <v>42745.207439198857</v>
      </c>
      <c r="G469" s="147">
        <f t="shared" si="128"/>
        <v>32619.626043850021</v>
      </c>
      <c r="H469" s="147">
        <f t="shared" si="128"/>
        <v>32619.626043850021</v>
      </c>
      <c r="I469" s="147">
        <f t="shared" si="128"/>
        <v>32619.626043850021</v>
      </c>
      <c r="J469" s="147">
        <f t="shared" si="128"/>
        <v>40119.626043850018</v>
      </c>
      <c r="K469" s="147">
        <f t="shared" si="128"/>
        <v>32619.626043850021</v>
      </c>
      <c r="L469" s="147">
        <f t="shared" si="128"/>
        <v>32619.626043850021</v>
      </c>
      <c r="M469" s="147">
        <f t="shared" si="128"/>
        <v>32619.626043850021</v>
      </c>
      <c r="N469" s="147">
        <f t="shared" si="128"/>
        <v>40119.626043850018</v>
      </c>
      <c r="O469" s="147">
        <f t="shared" si="128"/>
        <v>32619.626043850021</v>
      </c>
      <c r="P469" s="147">
        <f t="shared" si="128"/>
        <v>32619.626043850021</v>
      </c>
      <c r="Q469" s="147">
        <f t="shared" si="128"/>
        <v>32619.626043850021</v>
      </c>
      <c r="R469" s="147">
        <f t="shared" si="128"/>
        <v>40119.626043850018</v>
      </c>
      <c r="S469" s="147">
        <f t="shared" si="128"/>
        <v>32619.626043850021</v>
      </c>
      <c r="T469" s="147">
        <f t="shared" si="128"/>
        <v>32619.626043850021</v>
      </c>
      <c r="U469" s="147">
        <f t="shared" si="128"/>
        <v>32619.626043850021</v>
      </c>
      <c r="V469" s="147">
        <f t="shared" si="128"/>
        <v>40119.626043850018</v>
      </c>
      <c r="W469" s="147">
        <f t="shared" si="128"/>
        <v>32619.626043850021</v>
      </c>
      <c r="X469" s="147">
        <f t="shared" si="128"/>
        <v>32619.626043850021</v>
      </c>
      <c r="Y469" s="147">
        <f t="shared" si="128"/>
        <v>32619.626043850021</v>
      </c>
      <c r="Z469" s="148">
        <f t="shared" si="128"/>
        <v>32619.626043850021</v>
      </c>
    </row>
    <row r="470" spans="2:26" x14ac:dyDescent="0.25">
      <c r="B470" s="12"/>
      <c r="C470" s="2"/>
      <c r="D470" s="2"/>
      <c r="E470" s="31"/>
      <c r="F470" s="67"/>
      <c r="G470" s="67"/>
      <c r="H470" s="67"/>
      <c r="I470" s="67"/>
      <c r="J470" s="67"/>
      <c r="K470" s="67"/>
      <c r="L470" s="67"/>
      <c r="M470" s="67"/>
      <c r="N470" s="67"/>
      <c r="O470" s="67"/>
      <c r="P470" s="67"/>
      <c r="Q470" s="67"/>
      <c r="R470" s="67"/>
      <c r="S470" s="67"/>
      <c r="T470" s="67"/>
      <c r="U470" s="67"/>
      <c r="V470" s="67"/>
      <c r="W470" s="67"/>
      <c r="X470" s="67"/>
      <c r="Y470" s="67"/>
      <c r="Z470" s="149"/>
    </row>
    <row r="471" spans="2:26" x14ac:dyDescent="0.25">
      <c r="B471" s="77" t="s">
        <v>206</v>
      </c>
      <c r="C471" s="2"/>
      <c r="D471" s="2"/>
      <c r="E471" s="31"/>
      <c r="F471" s="67"/>
      <c r="G471" s="67"/>
      <c r="H471" s="67"/>
      <c r="I471" s="67"/>
      <c r="J471" s="67"/>
      <c r="K471" s="67"/>
      <c r="L471" s="67"/>
      <c r="M471" s="67"/>
      <c r="N471" s="67"/>
      <c r="O471" s="67"/>
      <c r="P471" s="67"/>
      <c r="Q471" s="67"/>
      <c r="R471" s="67"/>
      <c r="S471" s="67"/>
      <c r="T471" s="67"/>
      <c r="U471" s="67"/>
      <c r="V471" s="67"/>
      <c r="W471" s="67"/>
      <c r="X471" s="67"/>
      <c r="Y471" s="67"/>
      <c r="Z471" s="149"/>
    </row>
    <row r="472" spans="2:26" x14ac:dyDescent="0.25">
      <c r="B472" s="12" t="s">
        <v>315</v>
      </c>
      <c r="C472" s="2"/>
      <c r="D472" s="2"/>
      <c r="E472" s="31" t="s">
        <v>39</v>
      </c>
      <c r="F472" s="67">
        <f t="shared" ref="F472:F478" si="129">G192</f>
        <v>13290.697674418605</v>
      </c>
      <c r="G472" s="67">
        <f t="shared" ref="G472:Z472" si="130">$F$472*G365</f>
        <v>13290.697674418605</v>
      </c>
      <c r="H472" s="67">
        <f t="shared" si="130"/>
        <v>13290.697674418605</v>
      </c>
      <c r="I472" s="67">
        <f t="shared" si="130"/>
        <v>13290.697674418605</v>
      </c>
      <c r="J472" s="67">
        <f t="shared" si="130"/>
        <v>13290.697674418605</v>
      </c>
      <c r="K472" s="67">
        <f t="shared" si="130"/>
        <v>13290.697674418605</v>
      </c>
      <c r="L472" s="67">
        <f t="shared" si="130"/>
        <v>13290.697674418605</v>
      </c>
      <c r="M472" s="67">
        <f t="shared" si="130"/>
        <v>13290.697674418605</v>
      </c>
      <c r="N472" s="67">
        <f t="shared" si="130"/>
        <v>13290.697674418605</v>
      </c>
      <c r="O472" s="67">
        <f t="shared" si="130"/>
        <v>13290.697674418605</v>
      </c>
      <c r="P472" s="67">
        <f t="shared" si="130"/>
        <v>13290.697674418605</v>
      </c>
      <c r="Q472" s="67">
        <f t="shared" si="130"/>
        <v>13290.697674418605</v>
      </c>
      <c r="R472" s="67">
        <f t="shared" si="130"/>
        <v>13290.697674418605</v>
      </c>
      <c r="S472" s="67">
        <f t="shared" si="130"/>
        <v>13290.697674418605</v>
      </c>
      <c r="T472" s="67">
        <f t="shared" si="130"/>
        <v>13290.697674418605</v>
      </c>
      <c r="U472" s="67">
        <f t="shared" si="130"/>
        <v>13290.697674418605</v>
      </c>
      <c r="V472" s="67">
        <f t="shared" si="130"/>
        <v>13290.697674418605</v>
      </c>
      <c r="W472" s="67">
        <f t="shared" si="130"/>
        <v>13290.697674418605</v>
      </c>
      <c r="X472" s="67">
        <f t="shared" si="130"/>
        <v>13290.697674418605</v>
      </c>
      <c r="Y472" s="67">
        <f t="shared" si="130"/>
        <v>13290.697674418605</v>
      </c>
      <c r="Z472" s="149">
        <f t="shared" si="130"/>
        <v>13290.697674418605</v>
      </c>
    </row>
    <row r="473" spans="2:26" x14ac:dyDescent="0.25">
      <c r="B473" s="10" t="s">
        <v>0</v>
      </c>
      <c r="C473" s="2"/>
      <c r="D473" s="2"/>
      <c r="E473" s="31" t="s">
        <v>39</v>
      </c>
      <c r="F473" s="67">
        <f t="shared" si="129"/>
        <v>7495.9534883720926</v>
      </c>
      <c r="G473" s="67">
        <f t="shared" ref="G473:Z473" si="131">$F$473*G365</f>
        <v>7495.9534883720926</v>
      </c>
      <c r="H473" s="67">
        <f t="shared" si="131"/>
        <v>7495.9534883720926</v>
      </c>
      <c r="I473" s="67">
        <f t="shared" si="131"/>
        <v>7495.9534883720926</v>
      </c>
      <c r="J473" s="67">
        <f t="shared" si="131"/>
        <v>7495.9534883720926</v>
      </c>
      <c r="K473" s="67">
        <f t="shared" si="131"/>
        <v>7495.9534883720926</v>
      </c>
      <c r="L473" s="67">
        <f t="shared" si="131"/>
        <v>7495.9534883720926</v>
      </c>
      <c r="M473" s="67">
        <f t="shared" si="131"/>
        <v>7495.9534883720926</v>
      </c>
      <c r="N473" s="67">
        <f t="shared" si="131"/>
        <v>7495.9534883720926</v>
      </c>
      <c r="O473" s="67">
        <f t="shared" si="131"/>
        <v>7495.9534883720926</v>
      </c>
      <c r="P473" s="67">
        <f t="shared" si="131"/>
        <v>7495.9534883720926</v>
      </c>
      <c r="Q473" s="67">
        <f t="shared" si="131"/>
        <v>7495.9534883720926</v>
      </c>
      <c r="R473" s="67">
        <f t="shared" si="131"/>
        <v>7495.9534883720926</v>
      </c>
      <c r="S473" s="67">
        <f t="shared" si="131"/>
        <v>7495.9534883720926</v>
      </c>
      <c r="T473" s="67">
        <f t="shared" si="131"/>
        <v>7495.9534883720926</v>
      </c>
      <c r="U473" s="67">
        <f t="shared" si="131"/>
        <v>7495.9534883720926</v>
      </c>
      <c r="V473" s="67">
        <f t="shared" si="131"/>
        <v>7495.9534883720926</v>
      </c>
      <c r="W473" s="67">
        <f t="shared" si="131"/>
        <v>7495.9534883720926</v>
      </c>
      <c r="X473" s="67">
        <f t="shared" si="131"/>
        <v>7495.9534883720926</v>
      </c>
      <c r="Y473" s="67">
        <f t="shared" si="131"/>
        <v>7495.9534883720926</v>
      </c>
      <c r="Z473" s="149">
        <f t="shared" si="131"/>
        <v>7495.9534883720926</v>
      </c>
    </row>
    <row r="474" spans="2:26" x14ac:dyDescent="0.25">
      <c r="B474" s="10" t="s">
        <v>306</v>
      </c>
      <c r="C474" s="2"/>
      <c r="D474" s="2"/>
      <c r="E474" s="31" t="s">
        <v>39</v>
      </c>
      <c r="F474" s="67">
        <f t="shared" si="129"/>
        <v>2743.2</v>
      </c>
      <c r="G474" s="67">
        <f t="shared" ref="G474:Z474" si="132">$F$474*G365</f>
        <v>2743.2</v>
      </c>
      <c r="H474" s="67">
        <f t="shared" si="132"/>
        <v>2743.2</v>
      </c>
      <c r="I474" s="67">
        <f t="shared" si="132"/>
        <v>2743.2</v>
      </c>
      <c r="J474" s="67">
        <f t="shared" si="132"/>
        <v>2743.2</v>
      </c>
      <c r="K474" s="67">
        <f t="shared" si="132"/>
        <v>2743.2</v>
      </c>
      <c r="L474" s="67">
        <f t="shared" si="132"/>
        <v>2743.2</v>
      </c>
      <c r="M474" s="67">
        <f t="shared" si="132"/>
        <v>2743.2</v>
      </c>
      <c r="N474" s="67">
        <f t="shared" si="132"/>
        <v>2743.2</v>
      </c>
      <c r="O474" s="67">
        <f t="shared" si="132"/>
        <v>2743.2</v>
      </c>
      <c r="P474" s="67">
        <f t="shared" si="132"/>
        <v>2743.2</v>
      </c>
      <c r="Q474" s="67">
        <f t="shared" si="132"/>
        <v>2743.2</v>
      </c>
      <c r="R474" s="67">
        <f t="shared" si="132"/>
        <v>2743.2</v>
      </c>
      <c r="S474" s="67">
        <f t="shared" si="132"/>
        <v>2743.2</v>
      </c>
      <c r="T474" s="67">
        <f t="shared" si="132"/>
        <v>2743.2</v>
      </c>
      <c r="U474" s="67">
        <f t="shared" si="132"/>
        <v>2743.2</v>
      </c>
      <c r="V474" s="67">
        <f t="shared" si="132"/>
        <v>2743.2</v>
      </c>
      <c r="W474" s="67">
        <f t="shared" si="132"/>
        <v>2743.2</v>
      </c>
      <c r="X474" s="67">
        <f t="shared" si="132"/>
        <v>2743.2</v>
      </c>
      <c r="Y474" s="67">
        <f t="shared" si="132"/>
        <v>2743.2</v>
      </c>
      <c r="Z474" s="149">
        <f t="shared" si="132"/>
        <v>2743.2</v>
      </c>
    </row>
    <row r="475" spans="2:26" x14ac:dyDescent="0.25">
      <c r="B475" s="10" t="s">
        <v>309</v>
      </c>
      <c r="C475" s="2"/>
      <c r="D475" s="2"/>
      <c r="E475" s="31" t="s">
        <v>39</v>
      </c>
      <c r="F475" s="67">
        <f t="shared" si="129"/>
        <v>2658.1395348837209</v>
      </c>
      <c r="G475" s="67">
        <f t="shared" ref="G475:Z475" si="133">$F$475*G365</f>
        <v>2658.1395348837209</v>
      </c>
      <c r="H475" s="67">
        <f t="shared" si="133"/>
        <v>2658.1395348837209</v>
      </c>
      <c r="I475" s="67">
        <f t="shared" si="133"/>
        <v>2658.1395348837209</v>
      </c>
      <c r="J475" s="67">
        <f t="shared" si="133"/>
        <v>2658.1395348837209</v>
      </c>
      <c r="K475" s="67">
        <f t="shared" si="133"/>
        <v>2658.1395348837209</v>
      </c>
      <c r="L475" s="67">
        <f t="shared" si="133"/>
        <v>2658.1395348837209</v>
      </c>
      <c r="M475" s="67">
        <f t="shared" si="133"/>
        <v>2658.1395348837209</v>
      </c>
      <c r="N475" s="67">
        <f t="shared" si="133"/>
        <v>2658.1395348837209</v>
      </c>
      <c r="O475" s="67">
        <f t="shared" si="133"/>
        <v>2658.1395348837209</v>
      </c>
      <c r="P475" s="67">
        <f t="shared" si="133"/>
        <v>2658.1395348837209</v>
      </c>
      <c r="Q475" s="67">
        <f t="shared" si="133"/>
        <v>2658.1395348837209</v>
      </c>
      <c r="R475" s="67">
        <f t="shared" si="133"/>
        <v>2658.1395348837209</v>
      </c>
      <c r="S475" s="67">
        <f t="shared" si="133"/>
        <v>2658.1395348837209</v>
      </c>
      <c r="T475" s="67">
        <f t="shared" si="133"/>
        <v>2658.1395348837209</v>
      </c>
      <c r="U475" s="67">
        <f t="shared" si="133"/>
        <v>2658.1395348837209</v>
      </c>
      <c r="V475" s="67">
        <f t="shared" si="133"/>
        <v>2658.1395348837209</v>
      </c>
      <c r="W475" s="67">
        <f t="shared" si="133"/>
        <v>2658.1395348837209</v>
      </c>
      <c r="X475" s="67">
        <f t="shared" si="133"/>
        <v>2658.1395348837209</v>
      </c>
      <c r="Y475" s="67">
        <f t="shared" si="133"/>
        <v>2658.1395348837209</v>
      </c>
      <c r="Z475" s="149">
        <f t="shared" si="133"/>
        <v>2658.1395348837209</v>
      </c>
    </row>
    <row r="476" spans="2:26" x14ac:dyDescent="0.25">
      <c r="B476" s="10" t="s">
        <v>310</v>
      </c>
      <c r="C476" s="2"/>
      <c r="D476" s="2"/>
      <c r="E476" s="31" t="s">
        <v>39</v>
      </c>
      <c r="F476" s="67">
        <f t="shared" si="129"/>
        <v>3724.651162790698</v>
      </c>
      <c r="G476" s="67">
        <f t="shared" ref="G476:Z476" si="134">$F$476*G365</f>
        <v>3724.651162790698</v>
      </c>
      <c r="H476" s="67">
        <f t="shared" si="134"/>
        <v>3724.651162790698</v>
      </c>
      <c r="I476" s="67">
        <f t="shared" si="134"/>
        <v>3724.651162790698</v>
      </c>
      <c r="J476" s="67">
        <f t="shared" si="134"/>
        <v>3724.651162790698</v>
      </c>
      <c r="K476" s="67">
        <f t="shared" si="134"/>
        <v>3724.651162790698</v>
      </c>
      <c r="L476" s="67">
        <f t="shared" si="134"/>
        <v>3724.651162790698</v>
      </c>
      <c r="M476" s="67">
        <f t="shared" si="134"/>
        <v>3724.651162790698</v>
      </c>
      <c r="N476" s="67">
        <f t="shared" si="134"/>
        <v>3724.651162790698</v>
      </c>
      <c r="O476" s="67">
        <f t="shared" si="134"/>
        <v>3724.651162790698</v>
      </c>
      <c r="P476" s="67">
        <f t="shared" si="134"/>
        <v>3724.651162790698</v>
      </c>
      <c r="Q476" s="67">
        <f t="shared" si="134"/>
        <v>3724.651162790698</v>
      </c>
      <c r="R476" s="67">
        <f t="shared" si="134"/>
        <v>3724.651162790698</v>
      </c>
      <c r="S476" s="67">
        <f t="shared" si="134"/>
        <v>3724.651162790698</v>
      </c>
      <c r="T476" s="67">
        <f t="shared" si="134"/>
        <v>3724.651162790698</v>
      </c>
      <c r="U476" s="67">
        <f t="shared" si="134"/>
        <v>3724.651162790698</v>
      </c>
      <c r="V476" s="67">
        <f t="shared" si="134"/>
        <v>3724.651162790698</v>
      </c>
      <c r="W476" s="67">
        <f t="shared" si="134"/>
        <v>3724.651162790698</v>
      </c>
      <c r="X476" s="67">
        <f t="shared" si="134"/>
        <v>3724.651162790698</v>
      </c>
      <c r="Y476" s="67">
        <f t="shared" si="134"/>
        <v>3724.651162790698</v>
      </c>
      <c r="Z476" s="149">
        <f t="shared" si="134"/>
        <v>3724.651162790698</v>
      </c>
    </row>
    <row r="477" spans="2:26" x14ac:dyDescent="0.25">
      <c r="B477" s="10" t="s">
        <v>311</v>
      </c>
      <c r="C477" s="2"/>
      <c r="D477" s="2"/>
      <c r="E477" s="31" t="s">
        <v>39</v>
      </c>
      <c r="F477" s="67">
        <f t="shared" si="129"/>
        <v>85.023255813953497</v>
      </c>
      <c r="G477" s="67">
        <f t="shared" ref="G477:Z477" si="135">$F$477*G365</f>
        <v>85.023255813953497</v>
      </c>
      <c r="H477" s="67">
        <f t="shared" si="135"/>
        <v>85.023255813953497</v>
      </c>
      <c r="I477" s="67">
        <f t="shared" si="135"/>
        <v>85.023255813953497</v>
      </c>
      <c r="J477" s="67">
        <f t="shared" si="135"/>
        <v>85.023255813953497</v>
      </c>
      <c r="K477" s="67">
        <f t="shared" si="135"/>
        <v>85.023255813953497</v>
      </c>
      <c r="L477" s="67">
        <f t="shared" si="135"/>
        <v>85.023255813953497</v>
      </c>
      <c r="M477" s="67">
        <f t="shared" si="135"/>
        <v>85.023255813953497</v>
      </c>
      <c r="N477" s="67">
        <f t="shared" si="135"/>
        <v>85.023255813953497</v>
      </c>
      <c r="O477" s="67">
        <f t="shared" si="135"/>
        <v>85.023255813953497</v>
      </c>
      <c r="P477" s="67">
        <f t="shared" si="135"/>
        <v>85.023255813953497</v>
      </c>
      <c r="Q477" s="67">
        <f t="shared" si="135"/>
        <v>85.023255813953497</v>
      </c>
      <c r="R477" s="67">
        <f t="shared" si="135"/>
        <v>85.023255813953497</v>
      </c>
      <c r="S477" s="67">
        <f t="shared" si="135"/>
        <v>85.023255813953497</v>
      </c>
      <c r="T477" s="67">
        <f t="shared" si="135"/>
        <v>85.023255813953497</v>
      </c>
      <c r="U477" s="67">
        <f t="shared" si="135"/>
        <v>85.023255813953497</v>
      </c>
      <c r="V477" s="67">
        <f t="shared" si="135"/>
        <v>85.023255813953497</v>
      </c>
      <c r="W477" s="67">
        <f t="shared" si="135"/>
        <v>85.023255813953497</v>
      </c>
      <c r="X477" s="67">
        <f t="shared" si="135"/>
        <v>85.023255813953497</v>
      </c>
      <c r="Y477" s="67">
        <f t="shared" si="135"/>
        <v>85.023255813953497</v>
      </c>
      <c r="Z477" s="149">
        <f t="shared" si="135"/>
        <v>85.023255813953497</v>
      </c>
    </row>
    <row r="478" spans="2:26" x14ac:dyDescent="0.25">
      <c r="B478" s="10" t="s">
        <v>312</v>
      </c>
      <c r="C478" s="2"/>
      <c r="D478" s="2"/>
      <c r="E478" s="31" t="s">
        <v>39</v>
      </c>
      <c r="F478" s="67">
        <f t="shared" si="129"/>
        <v>893.02325581395348</v>
      </c>
      <c r="G478" s="67">
        <f t="shared" ref="G478:Z478" si="136">$F$478*G365</f>
        <v>893.02325581395348</v>
      </c>
      <c r="H478" s="67">
        <f t="shared" si="136"/>
        <v>893.02325581395348</v>
      </c>
      <c r="I478" s="67">
        <f t="shared" si="136"/>
        <v>893.02325581395348</v>
      </c>
      <c r="J478" s="67">
        <f t="shared" si="136"/>
        <v>893.02325581395348</v>
      </c>
      <c r="K478" s="67">
        <f t="shared" si="136"/>
        <v>893.02325581395348</v>
      </c>
      <c r="L478" s="67">
        <f t="shared" si="136"/>
        <v>893.02325581395348</v>
      </c>
      <c r="M478" s="67">
        <f t="shared" si="136"/>
        <v>893.02325581395348</v>
      </c>
      <c r="N478" s="67">
        <f t="shared" si="136"/>
        <v>893.02325581395348</v>
      </c>
      <c r="O478" s="67">
        <f t="shared" si="136"/>
        <v>893.02325581395348</v>
      </c>
      <c r="P478" s="67">
        <f t="shared" si="136"/>
        <v>893.02325581395348</v>
      </c>
      <c r="Q478" s="67">
        <f t="shared" si="136"/>
        <v>893.02325581395348</v>
      </c>
      <c r="R478" s="67">
        <f t="shared" si="136"/>
        <v>893.02325581395348</v>
      </c>
      <c r="S478" s="67">
        <f t="shared" si="136"/>
        <v>893.02325581395348</v>
      </c>
      <c r="T478" s="67">
        <f t="shared" si="136"/>
        <v>893.02325581395348</v>
      </c>
      <c r="U478" s="67">
        <f t="shared" si="136"/>
        <v>893.02325581395348</v>
      </c>
      <c r="V478" s="67">
        <f t="shared" si="136"/>
        <v>893.02325581395348</v>
      </c>
      <c r="W478" s="67">
        <f t="shared" si="136"/>
        <v>893.02325581395348</v>
      </c>
      <c r="X478" s="67">
        <f t="shared" si="136"/>
        <v>893.02325581395348</v>
      </c>
      <c r="Y478" s="67">
        <f t="shared" si="136"/>
        <v>893.02325581395348</v>
      </c>
      <c r="Z478" s="149">
        <f t="shared" si="136"/>
        <v>893.02325581395348</v>
      </c>
    </row>
    <row r="479" spans="2:26" x14ac:dyDescent="0.25">
      <c r="B479" s="10" t="s">
        <v>139</v>
      </c>
      <c r="C479" s="2"/>
      <c r="D479" s="2"/>
      <c r="E479" s="31" t="s">
        <v>39</v>
      </c>
      <c r="F479" s="67">
        <f>E199</f>
        <v>1645.2074391988556</v>
      </c>
      <c r="G479" s="67">
        <f>G199</f>
        <v>1645.2074391988556</v>
      </c>
      <c r="H479" s="67">
        <f>$G$479</f>
        <v>1645.2074391988556</v>
      </c>
      <c r="I479" s="67">
        <f t="shared" ref="I479:Z479" si="137">$G$479</f>
        <v>1645.2074391988556</v>
      </c>
      <c r="J479" s="67">
        <f t="shared" si="137"/>
        <v>1645.2074391988556</v>
      </c>
      <c r="K479" s="67">
        <f t="shared" si="137"/>
        <v>1645.2074391988556</v>
      </c>
      <c r="L479" s="67">
        <f t="shared" si="137"/>
        <v>1645.2074391988556</v>
      </c>
      <c r="M479" s="67">
        <f t="shared" si="137"/>
        <v>1645.2074391988556</v>
      </c>
      <c r="N479" s="67">
        <f t="shared" si="137"/>
        <v>1645.2074391988556</v>
      </c>
      <c r="O479" s="67">
        <f t="shared" si="137"/>
        <v>1645.2074391988556</v>
      </c>
      <c r="P479" s="67">
        <f t="shared" si="137"/>
        <v>1645.2074391988556</v>
      </c>
      <c r="Q479" s="67">
        <f t="shared" si="137"/>
        <v>1645.2074391988556</v>
      </c>
      <c r="R479" s="67">
        <f t="shared" si="137"/>
        <v>1645.2074391988556</v>
      </c>
      <c r="S479" s="67">
        <f t="shared" si="137"/>
        <v>1645.2074391988556</v>
      </c>
      <c r="T479" s="67">
        <f t="shared" si="137"/>
        <v>1645.2074391988556</v>
      </c>
      <c r="U479" s="67">
        <f t="shared" si="137"/>
        <v>1645.2074391988556</v>
      </c>
      <c r="V479" s="67">
        <f t="shared" si="137"/>
        <v>1645.2074391988556</v>
      </c>
      <c r="W479" s="67">
        <f t="shared" si="137"/>
        <v>1645.2074391988556</v>
      </c>
      <c r="X479" s="67">
        <f t="shared" si="137"/>
        <v>1645.2074391988556</v>
      </c>
      <c r="Y479" s="67">
        <f t="shared" si="137"/>
        <v>1645.2074391988556</v>
      </c>
      <c r="Z479" s="149">
        <f t="shared" si="137"/>
        <v>1645.2074391988556</v>
      </c>
    </row>
    <row r="480" spans="2:26" x14ac:dyDescent="0.25">
      <c r="B480" s="10" t="s">
        <v>1</v>
      </c>
      <c r="C480" s="2"/>
      <c r="D480" s="2"/>
      <c r="E480" s="31" t="s">
        <v>39</v>
      </c>
      <c r="F480" s="67">
        <f>E200*F372</f>
        <v>21374.1</v>
      </c>
      <c r="G480" s="67">
        <f>G200*G372</f>
        <v>21374.1</v>
      </c>
      <c r="H480" s="67">
        <f t="shared" ref="H480:Z480" si="138">$G$480*H372</f>
        <v>21374.1</v>
      </c>
      <c r="I480" s="67">
        <f t="shared" si="138"/>
        <v>21374.1</v>
      </c>
      <c r="J480" s="67">
        <f t="shared" si="138"/>
        <v>21374.1</v>
      </c>
      <c r="K480" s="67">
        <f t="shared" si="138"/>
        <v>21374.1</v>
      </c>
      <c r="L480" s="67">
        <f t="shared" si="138"/>
        <v>21374.1</v>
      </c>
      <c r="M480" s="67">
        <f t="shared" si="138"/>
        <v>21374.1</v>
      </c>
      <c r="N480" s="67">
        <f t="shared" si="138"/>
        <v>21374.1</v>
      </c>
      <c r="O480" s="67">
        <f t="shared" si="138"/>
        <v>21374.1</v>
      </c>
      <c r="P480" s="67">
        <f t="shared" si="138"/>
        <v>21374.1</v>
      </c>
      <c r="Q480" s="67">
        <f t="shared" si="138"/>
        <v>21374.1</v>
      </c>
      <c r="R480" s="67">
        <f t="shared" si="138"/>
        <v>21374.1</v>
      </c>
      <c r="S480" s="67">
        <f t="shared" si="138"/>
        <v>21374.1</v>
      </c>
      <c r="T480" s="67">
        <f t="shared" si="138"/>
        <v>21374.1</v>
      </c>
      <c r="U480" s="67">
        <f t="shared" si="138"/>
        <v>21374.1</v>
      </c>
      <c r="V480" s="67">
        <f t="shared" si="138"/>
        <v>21374.1</v>
      </c>
      <c r="W480" s="67">
        <f t="shared" si="138"/>
        <v>21374.1</v>
      </c>
      <c r="X480" s="67">
        <f t="shared" si="138"/>
        <v>21374.1</v>
      </c>
      <c r="Y480" s="67">
        <f t="shared" si="138"/>
        <v>21374.1</v>
      </c>
      <c r="Z480" s="149">
        <f t="shared" si="138"/>
        <v>21374.1</v>
      </c>
    </row>
    <row r="481" spans="2:26" x14ac:dyDescent="0.25">
      <c r="B481" s="83" t="s">
        <v>14</v>
      </c>
      <c r="C481" s="59"/>
      <c r="D481" s="59"/>
      <c r="E481" s="90" t="s">
        <v>39</v>
      </c>
      <c r="F481" s="147">
        <f t="shared" ref="F481:Z481" si="139">SUM(F472:F480)</f>
        <v>53909.995811291883</v>
      </c>
      <c r="G481" s="147">
        <f t="shared" si="139"/>
        <v>53909.995811291883</v>
      </c>
      <c r="H481" s="147">
        <f t="shared" si="139"/>
        <v>53909.995811291883</v>
      </c>
      <c r="I481" s="147">
        <f t="shared" si="139"/>
        <v>53909.995811291883</v>
      </c>
      <c r="J481" s="147">
        <f t="shared" si="139"/>
        <v>53909.995811291883</v>
      </c>
      <c r="K481" s="147">
        <f t="shared" si="139"/>
        <v>53909.995811291883</v>
      </c>
      <c r="L481" s="147">
        <f t="shared" si="139"/>
        <v>53909.995811291883</v>
      </c>
      <c r="M481" s="147">
        <f t="shared" si="139"/>
        <v>53909.995811291883</v>
      </c>
      <c r="N481" s="147">
        <f t="shared" si="139"/>
        <v>53909.995811291883</v>
      </c>
      <c r="O481" s="147">
        <f t="shared" si="139"/>
        <v>53909.995811291883</v>
      </c>
      <c r="P481" s="147">
        <f t="shared" si="139"/>
        <v>53909.995811291883</v>
      </c>
      <c r="Q481" s="147">
        <f t="shared" si="139"/>
        <v>53909.995811291883</v>
      </c>
      <c r="R481" s="147">
        <f t="shared" si="139"/>
        <v>53909.995811291883</v>
      </c>
      <c r="S481" s="147">
        <f t="shared" si="139"/>
        <v>53909.995811291883</v>
      </c>
      <c r="T481" s="147">
        <f t="shared" si="139"/>
        <v>53909.995811291883</v>
      </c>
      <c r="U481" s="147">
        <f t="shared" si="139"/>
        <v>53909.995811291883</v>
      </c>
      <c r="V481" s="147">
        <f t="shared" si="139"/>
        <v>53909.995811291883</v>
      </c>
      <c r="W481" s="147">
        <f t="shared" si="139"/>
        <v>53909.995811291883</v>
      </c>
      <c r="X481" s="147">
        <f t="shared" si="139"/>
        <v>53909.995811291883</v>
      </c>
      <c r="Y481" s="147">
        <f t="shared" si="139"/>
        <v>53909.995811291883</v>
      </c>
      <c r="Z481" s="148">
        <f t="shared" si="139"/>
        <v>53909.995811291883</v>
      </c>
    </row>
    <row r="482" spans="2:26" x14ac:dyDescent="0.25">
      <c r="B482" s="12"/>
      <c r="C482" s="2"/>
      <c r="D482" s="2"/>
      <c r="E482" s="31"/>
      <c r="F482" s="67"/>
      <c r="G482" s="67"/>
      <c r="H482" s="67"/>
      <c r="I482" s="67"/>
      <c r="J482" s="67"/>
      <c r="K482" s="67"/>
      <c r="L482" s="67"/>
      <c r="M482" s="67"/>
      <c r="N482" s="67"/>
      <c r="O482" s="67"/>
      <c r="P482" s="67"/>
      <c r="Q482" s="67"/>
      <c r="R482" s="67"/>
      <c r="S482" s="67"/>
      <c r="T482" s="67"/>
      <c r="U482" s="67"/>
      <c r="V482" s="67"/>
      <c r="W482" s="67"/>
      <c r="X482" s="67"/>
      <c r="Y482" s="67"/>
      <c r="Z482" s="149"/>
    </row>
    <row r="483" spans="2:26" x14ac:dyDescent="0.25">
      <c r="B483" s="77" t="s">
        <v>175</v>
      </c>
      <c r="C483" s="2"/>
      <c r="D483" s="2"/>
      <c r="E483" s="31"/>
      <c r="F483" s="67"/>
      <c r="G483" s="67"/>
      <c r="H483" s="67"/>
      <c r="I483" s="67"/>
      <c r="J483" s="67"/>
      <c r="K483" s="67"/>
      <c r="L483" s="67"/>
      <c r="M483" s="67"/>
      <c r="N483" s="67"/>
      <c r="O483" s="67"/>
      <c r="P483" s="67"/>
      <c r="Q483" s="67"/>
      <c r="R483" s="67"/>
      <c r="S483" s="67"/>
      <c r="T483" s="67"/>
      <c r="U483" s="67"/>
      <c r="V483" s="67"/>
      <c r="W483" s="67"/>
      <c r="X483" s="67"/>
      <c r="Y483" s="67"/>
      <c r="Z483" s="149"/>
    </row>
    <row r="484" spans="2:26" x14ac:dyDescent="0.25">
      <c r="B484" s="392" t="s">
        <v>157</v>
      </c>
      <c r="C484" s="2"/>
      <c r="D484" s="2"/>
      <c r="E484" s="31" t="s">
        <v>39</v>
      </c>
      <c r="F484" s="67">
        <v>0</v>
      </c>
      <c r="G484" s="67">
        <f>E221</f>
        <v>600</v>
      </c>
      <c r="H484" s="67">
        <f t="shared" ref="H484:Z484" si="140">$F$484*H365</f>
        <v>0</v>
      </c>
      <c r="I484" s="67">
        <f t="shared" si="140"/>
        <v>0</v>
      </c>
      <c r="J484" s="67">
        <f t="shared" si="140"/>
        <v>0</v>
      </c>
      <c r="K484" s="67">
        <f t="shared" si="140"/>
        <v>0</v>
      </c>
      <c r="L484" s="67">
        <f t="shared" si="140"/>
        <v>0</v>
      </c>
      <c r="M484" s="67">
        <f t="shared" si="140"/>
        <v>0</v>
      </c>
      <c r="N484" s="67">
        <f t="shared" si="140"/>
        <v>0</v>
      </c>
      <c r="O484" s="67">
        <f t="shared" si="140"/>
        <v>0</v>
      </c>
      <c r="P484" s="67">
        <f t="shared" si="140"/>
        <v>0</v>
      </c>
      <c r="Q484" s="67">
        <f t="shared" si="140"/>
        <v>0</v>
      </c>
      <c r="R484" s="67">
        <f t="shared" si="140"/>
        <v>0</v>
      </c>
      <c r="S484" s="67">
        <f t="shared" si="140"/>
        <v>0</v>
      </c>
      <c r="T484" s="67">
        <f t="shared" si="140"/>
        <v>0</v>
      </c>
      <c r="U484" s="67">
        <f t="shared" si="140"/>
        <v>0</v>
      </c>
      <c r="V484" s="67">
        <f t="shared" si="140"/>
        <v>0</v>
      </c>
      <c r="W484" s="67">
        <f t="shared" si="140"/>
        <v>0</v>
      </c>
      <c r="X484" s="67">
        <f t="shared" si="140"/>
        <v>0</v>
      </c>
      <c r="Y484" s="67">
        <f t="shared" si="140"/>
        <v>0</v>
      </c>
      <c r="Z484" s="149">
        <f t="shared" si="140"/>
        <v>0</v>
      </c>
    </row>
    <row r="485" spans="2:26" x14ac:dyDescent="0.25">
      <c r="B485" s="392" t="s">
        <v>440</v>
      </c>
      <c r="C485" s="2"/>
      <c r="D485" s="2"/>
      <c r="E485" s="31" t="s">
        <v>39</v>
      </c>
      <c r="F485" s="67">
        <f t="shared" ref="F485:F489" si="141">E222</f>
        <v>1942.2500000000002</v>
      </c>
      <c r="G485" s="67">
        <f t="shared" ref="G485:G489" si="142">G222</f>
        <v>1942.2500000000002</v>
      </c>
      <c r="H485" s="67">
        <f>$G$485</f>
        <v>1942.2500000000002</v>
      </c>
      <c r="I485" s="67">
        <f t="shared" ref="I485:Z485" si="143">$G$485</f>
        <v>1942.2500000000002</v>
      </c>
      <c r="J485" s="67">
        <f t="shared" si="143"/>
        <v>1942.2500000000002</v>
      </c>
      <c r="K485" s="67">
        <f t="shared" si="143"/>
        <v>1942.2500000000002</v>
      </c>
      <c r="L485" s="67">
        <f t="shared" si="143"/>
        <v>1942.2500000000002</v>
      </c>
      <c r="M485" s="67">
        <f t="shared" si="143"/>
        <v>1942.2500000000002</v>
      </c>
      <c r="N485" s="67">
        <f t="shared" si="143"/>
        <v>1942.2500000000002</v>
      </c>
      <c r="O485" s="67">
        <f t="shared" si="143"/>
        <v>1942.2500000000002</v>
      </c>
      <c r="P485" s="67">
        <f t="shared" si="143"/>
        <v>1942.2500000000002</v>
      </c>
      <c r="Q485" s="67">
        <f t="shared" si="143"/>
        <v>1942.2500000000002</v>
      </c>
      <c r="R485" s="67">
        <f t="shared" si="143"/>
        <v>1942.2500000000002</v>
      </c>
      <c r="S485" s="67">
        <f t="shared" si="143"/>
        <v>1942.2500000000002</v>
      </c>
      <c r="T485" s="67">
        <f t="shared" si="143"/>
        <v>1942.2500000000002</v>
      </c>
      <c r="U485" s="67">
        <f t="shared" si="143"/>
        <v>1942.2500000000002</v>
      </c>
      <c r="V485" s="67">
        <f t="shared" si="143"/>
        <v>1942.2500000000002</v>
      </c>
      <c r="W485" s="67">
        <f t="shared" si="143"/>
        <v>1942.2500000000002</v>
      </c>
      <c r="X485" s="67">
        <f t="shared" si="143"/>
        <v>1942.2500000000002</v>
      </c>
      <c r="Y485" s="67">
        <f t="shared" si="143"/>
        <v>1942.2500000000002</v>
      </c>
      <c r="Z485" s="149">
        <f t="shared" si="143"/>
        <v>1942.2500000000002</v>
      </c>
    </row>
    <row r="486" spans="2:26" x14ac:dyDescent="0.25">
      <c r="B486" s="12" t="s">
        <v>435</v>
      </c>
      <c r="C486" s="2"/>
      <c r="D486" s="2"/>
      <c r="E486" s="31" t="s">
        <v>39</v>
      </c>
      <c r="F486" s="67">
        <f t="shared" si="141"/>
        <v>2901.9500000000003</v>
      </c>
      <c r="G486" s="67">
        <f>G223*G365</f>
        <v>2901.9500000000003</v>
      </c>
      <c r="H486" s="67">
        <f>$G$486*H365</f>
        <v>2901.9500000000003</v>
      </c>
      <c r="I486" s="67">
        <f t="shared" ref="I486:Z486" si="144">$G$486*I365</f>
        <v>2901.9500000000003</v>
      </c>
      <c r="J486" s="67">
        <f t="shared" si="144"/>
        <v>2901.9500000000003</v>
      </c>
      <c r="K486" s="67">
        <f t="shared" si="144"/>
        <v>2901.9500000000003</v>
      </c>
      <c r="L486" s="67">
        <f t="shared" si="144"/>
        <v>2901.9500000000003</v>
      </c>
      <c r="M486" s="67">
        <f t="shared" si="144"/>
        <v>2901.9500000000003</v>
      </c>
      <c r="N486" s="67">
        <f t="shared" si="144"/>
        <v>2901.9500000000003</v>
      </c>
      <c r="O486" s="67">
        <f t="shared" si="144"/>
        <v>2901.9500000000003</v>
      </c>
      <c r="P486" s="67">
        <f t="shared" si="144"/>
        <v>2901.9500000000003</v>
      </c>
      <c r="Q486" s="67">
        <f t="shared" si="144"/>
        <v>2901.9500000000003</v>
      </c>
      <c r="R486" s="67">
        <f t="shared" si="144"/>
        <v>2901.9500000000003</v>
      </c>
      <c r="S486" s="67">
        <f t="shared" si="144"/>
        <v>2901.9500000000003</v>
      </c>
      <c r="T486" s="67">
        <f t="shared" si="144"/>
        <v>2901.9500000000003</v>
      </c>
      <c r="U486" s="67">
        <f t="shared" si="144"/>
        <v>2901.9500000000003</v>
      </c>
      <c r="V486" s="67">
        <f t="shared" si="144"/>
        <v>2901.9500000000003</v>
      </c>
      <c r="W486" s="67">
        <f t="shared" si="144"/>
        <v>2901.9500000000003</v>
      </c>
      <c r="X486" s="67">
        <f t="shared" si="144"/>
        <v>2901.9500000000003</v>
      </c>
      <c r="Y486" s="67">
        <f t="shared" si="144"/>
        <v>2901.9500000000003</v>
      </c>
      <c r="Z486" s="149">
        <f t="shared" si="144"/>
        <v>2901.9500000000003</v>
      </c>
    </row>
    <row r="487" spans="2:26" x14ac:dyDescent="0.25">
      <c r="B487" s="12" t="s">
        <v>436</v>
      </c>
      <c r="C487" s="2"/>
      <c r="D487" s="2"/>
      <c r="E487" s="31" t="s">
        <v>39</v>
      </c>
      <c r="F487" s="67">
        <f>E224</f>
        <v>1371</v>
      </c>
      <c r="G487" s="67">
        <f>G224*G365</f>
        <v>1275.3488372093025</v>
      </c>
      <c r="H487" s="67">
        <f>$G$487*H365</f>
        <v>1275.3488372093025</v>
      </c>
      <c r="I487" s="67">
        <f t="shared" ref="I487:Z487" si="145">$G$487*I365</f>
        <v>1275.3488372093025</v>
      </c>
      <c r="J487" s="67">
        <f t="shared" si="145"/>
        <v>1275.3488372093025</v>
      </c>
      <c r="K487" s="67">
        <f t="shared" si="145"/>
        <v>1275.3488372093025</v>
      </c>
      <c r="L487" s="67">
        <f t="shared" si="145"/>
        <v>1275.3488372093025</v>
      </c>
      <c r="M487" s="67">
        <f t="shared" si="145"/>
        <v>1275.3488372093025</v>
      </c>
      <c r="N487" s="67">
        <f t="shared" si="145"/>
        <v>1275.3488372093025</v>
      </c>
      <c r="O487" s="67">
        <f t="shared" si="145"/>
        <v>1275.3488372093025</v>
      </c>
      <c r="P487" s="67">
        <f t="shared" si="145"/>
        <v>1275.3488372093025</v>
      </c>
      <c r="Q487" s="67">
        <f t="shared" si="145"/>
        <v>1275.3488372093025</v>
      </c>
      <c r="R487" s="67">
        <f t="shared" si="145"/>
        <v>1275.3488372093025</v>
      </c>
      <c r="S487" s="67">
        <f t="shared" si="145"/>
        <v>1275.3488372093025</v>
      </c>
      <c r="T487" s="67">
        <f t="shared" si="145"/>
        <v>1275.3488372093025</v>
      </c>
      <c r="U487" s="67">
        <f t="shared" si="145"/>
        <v>1275.3488372093025</v>
      </c>
      <c r="V487" s="67">
        <f t="shared" si="145"/>
        <v>1275.3488372093025</v>
      </c>
      <c r="W487" s="67">
        <f t="shared" si="145"/>
        <v>1275.3488372093025</v>
      </c>
      <c r="X487" s="67">
        <f t="shared" si="145"/>
        <v>1275.3488372093025</v>
      </c>
      <c r="Y487" s="67">
        <f t="shared" si="145"/>
        <v>1275.3488372093025</v>
      </c>
      <c r="Z487" s="149">
        <f t="shared" si="145"/>
        <v>1275.3488372093025</v>
      </c>
    </row>
    <row r="488" spans="2:26" x14ac:dyDescent="0.25">
      <c r="B488" s="12" t="s">
        <v>437</v>
      </c>
      <c r="C488" s="2"/>
      <c r="D488" s="2"/>
      <c r="E488" s="31" t="s">
        <v>39</v>
      </c>
      <c r="F488" s="67">
        <f t="shared" si="141"/>
        <v>1096.8000000000002</v>
      </c>
      <c r="G488" s="67">
        <f t="shared" si="142"/>
        <v>1096.8000000000002</v>
      </c>
      <c r="H488" s="67">
        <f>$G$488</f>
        <v>1096.8000000000002</v>
      </c>
      <c r="I488" s="67">
        <f t="shared" ref="I488:Z488" si="146">$G$488</f>
        <v>1096.8000000000002</v>
      </c>
      <c r="J488" s="67">
        <f t="shared" si="146"/>
        <v>1096.8000000000002</v>
      </c>
      <c r="K488" s="67">
        <f t="shared" si="146"/>
        <v>1096.8000000000002</v>
      </c>
      <c r="L488" s="67">
        <f t="shared" si="146"/>
        <v>1096.8000000000002</v>
      </c>
      <c r="M488" s="67">
        <f t="shared" si="146"/>
        <v>1096.8000000000002</v>
      </c>
      <c r="N488" s="67">
        <f t="shared" si="146"/>
        <v>1096.8000000000002</v>
      </c>
      <c r="O488" s="67">
        <f t="shared" si="146"/>
        <v>1096.8000000000002</v>
      </c>
      <c r="P488" s="67">
        <f t="shared" si="146"/>
        <v>1096.8000000000002</v>
      </c>
      <c r="Q488" s="67">
        <f t="shared" si="146"/>
        <v>1096.8000000000002</v>
      </c>
      <c r="R488" s="67">
        <f t="shared" si="146"/>
        <v>1096.8000000000002</v>
      </c>
      <c r="S488" s="67">
        <f t="shared" si="146"/>
        <v>1096.8000000000002</v>
      </c>
      <c r="T488" s="67">
        <f t="shared" si="146"/>
        <v>1096.8000000000002</v>
      </c>
      <c r="U488" s="67">
        <f t="shared" si="146"/>
        <v>1096.8000000000002</v>
      </c>
      <c r="V488" s="67">
        <f t="shared" si="146"/>
        <v>1096.8000000000002</v>
      </c>
      <c r="W488" s="67">
        <f t="shared" si="146"/>
        <v>1096.8000000000002</v>
      </c>
      <c r="X488" s="67">
        <f t="shared" si="146"/>
        <v>1096.8000000000002</v>
      </c>
      <c r="Y488" s="67">
        <f t="shared" si="146"/>
        <v>1096.8000000000002</v>
      </c>
      <c r="Z488" s="149">
        <f t="shared" si="146"/>
        <v>1096.8000000000002</v>
      </c>
    </row>
    <row r="489" spans="2:26" x14ac:dyDescent="0.25">
      <c r="B489" s="12" t="s">
        <v>139</v>
      </c>
      <c r="C489" s="2"/>
      <c r="D489" s="2"/>
      <c r="E489" s="31" t="s">
        <v>39</v>
      </c>
      <c r="F489" s="67">
        <f t="shared" si="141"/>
        <v>1150</v>
      </c>
      <c r="G489" s="67">
        <f t="shared" si="142"/>
        <v>1150</v>
      </c>
      <c r="H489" s="67">
        <f>$G$489</f>
        <v>1150</v>
      </c>
      <c r="I489" s="67">
        <f t="shared" ref="I489:Z489" si="147">$G$489</f>
        <v>1150</v>
      </c>
      <c r="J489" s="67">
        <f t="shared" si="147"/>
        <v>1150</v>
      </c>
      <c r="K489" s="67">
        <f t="shared" si="147"/>
        <v>1150</v>
      </c>
      <c r="L489" s="67">
        <f t="shared" si="147"/>
        <v>1150</v>
      </c>
      <c r="M489" s="67">
        <f t="shared" si="147"/>
        <v>1150</v>
      </c>
      <c r="N489" s="67">
        <f t="shared" si="147"/>
        <v>1150</v>
      </c>
      <c r="O489" s="67">
        <f t="shared" si="147"/>
        <v>1150</v>
      </c>
      <c r="P489" s="67">
        <f t="shared" si="147"/>
        <v>1150</v>
      </c>
      <c r="Q489" s="67">
        <f t="shared" si="147"/>
        <v>1150</v>
      </c>
      <c r="R489" s="67">
        <f t="shared" si="147"/>
        <v>1150</v>
      </c>
      <c r="S489" s="67">
        <f t="shared" si="147"/>
        <v>1150</v>
      </c>
      <c r="T489" s="67">
        <f t="shared" si="147"/>
        <v>1150</v>
      </c>
      <c r="U489" s="67">
        <f t="shared" si="147"/>
        <v>1150</v>
      </c>
      <c r="V489" s="67">
        <f t="shared" si="147"/>
        <v>1150</v>
      </c>
      <c r="W489" s="67">
        <f t="shared" si="147"/>
        <v>1150</v>
      </c>
      <c r="X489" s="67">
        <f t="shared" si="147"/>
        <v>1150</v>
      </c>
      <c r="Y489" s="67">
        <f t="shared" si="147"/>
        <v>1150</v>
      </c>
      <c r="Z489" s="149">
        <f t="shared" si="147"/>
        <v>1150</v>
      </c>
    </row>
    <row r="490" spans="2:26" x14ac:dyDescent="0.25">
      <c r="B490" s="12" t="s">
        <v>320</v>
      </c>
      <c r="C490" s="2"/>
      <c r="D490" s="2"/>
      <c r="E490" s="31" t="s">
        <v>39</v>
      </c>
      <c r="F490" s="67">
        <f>E227</f>
        <v>5390</v>
      </c>
      <c r="G490" s="67">
        <f>G227*G372</f>
        <v>7535</v>
      </c>
      <c r="H490" s="67">
        <f>$G$490*H372</f>
        <v>7535</v>
      </c>
      <c r="I490" s="67">
        <f t="shared" ref="I490:Z490" si="148">$G$490*I372</f>
        <v>7535</v>
      </c>
      <c r="J490" s="67">
        <f t="shared" si="148"/>
        <v>7535</v>
      </c>
      <c r="K490" s="67">
        <f t="shared" si="148"/>
        <v>7535</v>
      </c>
      <c r="L490" s="67">
        <f t="shared" si="148"/>
        <v>7535</v>
      </c>
      <c r="M490" s="67">
        <f t="shared" si="148"/>
        <v>7535</v>
      </c>
      <c r="N490" s="67">
        <f t="shared" si="148"/>
        <v>7535</v>
      </c>
      <c r="O490" s="67">
        <f t="shared" si="148"/>
        <v>7535</v>
      </c>
      <c r="P490" s="67">
        <f t="shared" si="148"/>
        <v>7535</v>
      </c>
      <c r="Q490" s="67">
        <f t="shared" si="148"/>
        <v>7535</v>
      </c>
      <c r="R490" s="67">
        <f t="shared" si="148"/>
        <v>7535</v>
      </c>
      <c r="S490" s="67">
        <f t="shared" si="148"/>
        <v>7535</v>
      </c>
      <c r="T490" s="67">
        <f t="shared" si="148"/>
        <v>7535</v>
      </c>
      <c r="U490" s="67">
        <f t="shared" si="148"/>
        <v>7535</v>
      </c>
      <c r="V490" s="67">
        <f t="shared" si="148"/>
        <v>7535</v>
      </c>
      <c r="W490" s="67">
        <f t="shared" si="148"/>
        <v>7535</v>
      </c>
      <c r="X490" s="67">
        <f t="shared" si="148"/>
        <v>7535</v>
      </c>
      <c r="Y490" s="67">
        <f t="shared" si="148"/>
        <v>7535</v>
      </c>
      <c r="Z490" s="233">
        <f t="shared" si="148"/>
        <v>7535</v>
      </c>
    </row>
    <row r="491" spans="2:26" ht="15.75" thickBot="1" x14ac:dyDescent="0.3">
      <c r="B491" s="89" t="s">
        <v>14</v>
      </c>
      <c r="C491" s="85"/>
      <c r="D491" s="85"/>
      <c r="E491" s="88" t="s">
        <v>39</v>
      </c>
      <c r="F491" s="187">
        <f t="shared" ref="F491:Z491" si="149">SUM(F484:F490)</f>
        <v>13852</v>
      </c>
      <c r="G491" s="187">
        <f t="shared" si="149"/>
        <v>16501.348837209305</v>
      </c>
      <c r="H491" s="187">
        <f t="shared" si="149"/>
        <v>15901.348837209303</v>
      </c>
      <c r="I491" s="187">
        <f t="shared" si="149"/>
        <v>15901.348837209303</v>
      </c>
      <c r="J491" s="187">
        <f t="shared" si="149"/>
        <v>15901.348837209303</v>
      </c>
      <c r="K491" s="187">
        <f t="shared" si="149"/>
        <v>15901.348837209303</v>
      </c>
      <c r="L491" s="187">
        <f t="shared" si="149"/>
        <v>15901.348837209303</v>
      </c>
      <c r="M491" s="187">
        <f t="shared" si="149"/>
        <v>15901.348837209303</v>
      </c>
      <c r="N491" s="187">
        <f t="shared" si="149"/>
        <v>15901.348837209303</v>
      </c>
      <c r="O491" s="187">
        <f t="shared" si="149"/>
        <v>15901.348837209303</v>
      </c>
      <c r="P491" s="187">
        <f t="shared" si="149"/>
        <v>15901.348837209303</v>
      </c>
      <c r="Q491" s="187">
        <f t="shared" si="149"/>
        <v>15901.348837209303</v>
      </c>
      <c r="R491" s="187">
        <f t="shared" si="149"/>
        <v>15901.348837209303</v>
      </c>
      <c r="S491" s="187">
        <f t="shared" si="149"/>
        <v>15901.348837209303</v>
      </c>
      <c r="T491" s="187">
        <f t="shared" si="149"/>
        <v>15901.348837209303</v>
      </c>
      <c r="U491" s="187">
        <f t="shared" si="149"/>
        <v>15901.348837209303</v>
      </c>
      <c r="V491" s="187">
        <f t="shared" si="149"/>
        <v>15901.348837209303</v>
      </c>
      <c r="W491" s="187">
        <f t="shared" si="149"/>
        <v>15901.348837209303</v>
      </c>
      <c r="X491" s="187">
        <f t="shared" si="149"/>
        <v>15901.348837209303</v>
      </c>
      <c r="Y491" s="187">
        <f t="shared" si="149"/>
        <v>15901.348837209303</v>
      </c>
      <c r="Z491" s="188">
        <f t="shared" si="149"/>
        <v>15901.348837209303</v>
      </c>
    </row>
    <row r="492" spans="2:26" ht="15.75" thickBot="1" x14ac:dyDescent="0.3">
      <c r="B492" s="4"/>
      <c r="C492" s="2"/>
      <c r="D492" s="2"/>
      <c r="E492" s="4"/>
      <c r="F492" s="8"/>
      <c r="G492" s="8"/>
      <c r="H492" s="8"/>
      <c r="I492" s="8"/>
      <c r="J492" s="8"/>
      <c r="K492" s="8"/>
      <c r="L492" s="8"/>
      <c r="M492" s="8"/>
      <c r="N492" s="8"/>
      <c r="O492" s="8"/>
      <c r="P492" s="8"/>
      <c r="Q492" s="8"/>
      <c r="R492" s="8"/>
      <c r="S492" s="8"/>
      <c r="T492" s="8"/>
      <c r="U492" s="8"/>
      <c r="V492" s="8"/>
      <c r="W492" s="8"/>
      <c r="X492" s="8"/>
      <c r="Y492" s="8"/>
      <c r="Z492" s="8"/>
    </row>
    <row r="493" spans="2:26" x14ac:dyDescent="0.25">
      <c r="B493" s="35" t="s">
        <v>340</v>
      </c>
      <c r="C493" s="36"/>
      <c r="D493" s="36"/>
      <c r="E493" s="36"/>
      <c r="F493" s="37"/>
      <c r="G493" s="37"/>
      <c r="H493" s="37"/>
      <c r="I493" s="37"/>
      <c r="J493" s="37"/>
      <c r="K493" s="37"/>
      <c r="L493" s="37"/>
      <c r="M493" s="37"/>
      <c r="N493" s="37"/>
      <c r="O493" s="37"/>
      <c r="P493" s="37"/>
      <c r="Q493" s="37"/>
      <c r="R493" s="37"/>
      <c r="S493" s="37"/>
      <c r="T493" s="37"/>
      <c r="U493" s="37"/>
      <c r="V493" s="37"/>
      <c r="W493" s="37"/>
      <c r="X493" s="37"/>
      <c r="Y493" s="37"/>
      <c r="Z493" s="38"/>
    </row>
    <row r="494" spans="2:26" x14ac:dyDescent="0.25">
      <c r="B494" s="12"/>
      <c r="C494" s="2"/>
      <c r="D494" s="2"/>
      <c r="E494" s="2"/>
      <c r="F494" s="2"/>
      <c r="G494" s="2"/>
      <c r="H494" s="2"/>
      <c r="I494" s="2"/>
      <c r="J494" s="2"/>
      <c r="K494" s="2"/>
      <c r="L494" s="2"/>
      <c r="M494" s="2"/>
      <c r="N494" s="2"/>
      <c r="O494" s="2"/>
      <c r="P494" s="2"/>
      <c r="Q494" s="2"/>
      <c r="R494" s="2"/>
      <c r="S494" s="2"/>
      <c r="T494" s="2"/>
      <c r="U494" s="2"/>
      <c r="V494" s="2"/>
      <c r="W494" s="2"/>
      <c r="X494" s="2"/>
      <c r="Y494" s="2"/>
      <c r="Z494" s="17"/>
    </row>
    <row r="495" spans="2:26" x14ac:dyDescent="0.25">
      <c r="B495" s="164" t="s">
        <v>9</v>
      </c>
      <c r="C495" s="32"/>
      <c r="D495" s="32"/>
      <c r="E495" s="165" t="s">
        <v>249</v>
      </c>
      <c r="F495" s="166">
        <v>0</v>
      </c>
      <c r="G495" s="166">
        <v>1</v>
      </c>
      <c r="H495" s="166">
        <v>2</v>
      </c>
      <c r="I495" s="166">
        <v>3</v>
      </c>
      <c r="J495" s="166">
        <v>4</v>
      </c>
      <c r="K495" s="166">
        <v>5</v>
      </c>
      <c r="L495" s="166">
        <v>6</v>
      </c>
      <c r="M495" s="166">
        <v>7</v>
      </c>
      <c r="N495" s="166">
        <v>8</v>
      </c>
      <c r="O495" s="166">
        <v>9</v>
      </c>
      <c r="P495" s="166">
        <v>10</v>
      </c>
      <c r="Q495" s="166">
        <v>11</v>
      </c>
      <c r="R495" s="166">
        <v>12</v>
      </c>
      <c r="S495" s="166">
        <v>13</v>
      </c>
      <c r="T495" s="166">
        <v>14</v>
      </c>
      <c r="U495" s="166">
        <v>15</v>
      </c>
      <c r="V495" s="166">
        <v>16</v>
      </c>
      <c r="W495" s="166">
        <v>17</v>
      </c>
      <c r="X495" s="166">
        <v>18</v>
      </c>
      <c r="Y495" s="166">
        <v>19</v>
      </c>
      <c r="Z495" s="167">
        <v>20</v>
      </c>
    </row>
    <row r="496" spans="2:26" x14ac:dyDescent="0.25">
      <c r="B496" s="77" t="s">
        <v>177</v>
      </c>
      <c r="C496" s="76"/>
      <c r="D496" s="4"/>
      <c r="E496" s="4"/>
      <c r="F496" s="95"/>
      <c r="G496" s="96"/>
      <c r="H496" s="96"/>
      <c r="I496" s="96"/>
      <c r="J496" s="96"/>
      <c r="K496" s="96"/>
      <c r="L496" s="96"/>
      <c r="M496" s="96"/>
      <c r="N496" s="96"/>
      <c r="O496" s="96"/>
      <c r="P496" s="96"/>
      <c r="Q496" s="96"/>
      <c r="R496" s="96"/>
      <c r="S496" s="96"/>
      <c r="T496" s="96"/>
      <c r="U496" s="96"/>
      <c r="V496" s="96"/>
      <c r="W496" s="96"/>
      <c r="X496" s="96"/>
      <c r="Y496" s="96"/>
      <c r="Z496" s="97"/>
    </row>
    <row r="497" spans="1:26" x14ac:dyDescent="0.25">
      <c r="B497" s="10" t="s">
        <v>214</v>
      </c>
      <c r="C497" s="2"/>
      <c r="D497" s="2"/>
      <c r="E497" s="2" t="s">
        <v>213</v>
      </c>
      <c r="F497" s="184">
        <f t="shared" ref="F497:Z497" si="150">$G$37*F360*(1-$G$336)</f>
        <v>56.830399999999997</v>
      </c>
      <c r="G497" s="73">
        <f t="shared" si="150"/>
        <v>56.830399999999997</v>
      </c>
      <c r="H497" s="73">
        <f t="shared" si="150"/>
        <v>56.830399999999997</v>
      </c>
      <c r="I497" s="73">
        <f t="shared" si="150"/>
        <v>56.830399999999997</v>
      </c>
      <c r="J497" s="73">
        <f t="shared" si="150"/>
        <v>56.830399999999997</v>
      </c>
      <c r="K497" s="73">
        <f t="shared" si="150"/>
        <v>56.830399999999997</v>
      </c>
      <c r="L497" s="73">
        <f t="shared" si="150"/>
        <v>56.830399999999997</v>
      </c>
      <c r="M497" s="73">
        <f t="shared" si="150"/>
        <v>56.830399999999997</v>
      </c>
      <c r="N497" s="73">
        <f t="shared" si="150"/>
        <v>56.830399999999997</v>
      </c>
      <c r="O497" s="73">
        <f t="shared" si="150"/>
        <v>56.830399999999997</v>
      </c>
      <c r="P497" s="73">
        <f t="shared" si="150"/>
        <v>56.830399999999997</v>
      </c>
      <c r="Q497" s="73">
        <f t="shared" si="150"/>
        <v>56.830399999999997</v>
      </c>
      <c r="R497" s="73">
        <f t="shared" si="150"/>
        <v>56.830399999999997</v>
      </c>
      <c r="S497" s="73">
        <f t="shared" si="150"/>
        <v>56.830399999999997</v>
      </c>
      <c r="T497" s="73">
        <f t="shared" si="150"/>
        <v>56.830399999999997</v>
      </c>
      <c r="U497" s="73">
        <f t="shared" si="150"/>
        <v>56.830399999999997</v>
      </c>
      <c r="V497" s="73">
        <f t="shared" si="150"/>
        <v>56.830399999999997</v>
      </c>
      <c r="W497" s="73">
        <f t="shared" si="150"/>
        <v>56.830399999999997</v>
      </c>
      <c r="X497" s="73">
        <f t="shared" si="150"/>
        <v>56.830399999999997</v>
      </c>
      <c r="Y497" s="73">
        <f t="shared" si="150"/>
        <v>56.830399999999997</v>
      </c>
      <c r="Z497" s="105">
        <f t="shared" si="150"/>
        <v>56.830399999999997</v>
      </c>
    </row>
    <row r="498" spans="1:26" x14ac:dyDescent="0.25">
      <c r="B498" s="10" t="s">
        <v>215</v>
      </c>
      <c r="C498" s="2"/>
      <c r="D498" s="2"/>
      <c r="E498" s="2" t="s">
        <v>213</v>
      </c>
      <c r="F498" s="184">
        <f>F497*$G$54</f>
        <v>56.830399999999997</v>
      </c>
      <c r="G498" s="73">
        <f t="shared" ref="G498:P498" si="151">G497*$G$54</f>
        <v>56.830399999999997</v>
      </c>
      <c r="H498" s="73">
        <f t="shared" si="151"/>
        <v>56.830399999999997</v>
      </c>
      <c r="I498" s="73">
        <f t="shared" si="151"/>
        <v>56.830399999999997</v>
      </c>
      <c r="J498" s="73">
        <f t="shared" si="151"/>
        <v>56.830399999999997</v>
      </c>
      <c r="K498" s="73">
        <f t="shared" si="151"/>
        <v>56.830399999999997</v>
      </c>
      <c r="L498" s="73">
        <f t="shared" si="151"/>
        <v>56.830399999999997</v>
      </c>
      <c r="M498" s="73">
        <f t="shared" si="151"/>
        <v>56.830399999999997</v>
      </c>
      <c r="N498" s="73">
        <f t="shared" si="151"/>
        <v>56.830399999999997</v>
      </c>
      <c r="O498" s="73">
        <f t="shared" si="151"/>
        <v>56.830399999999997</v>
      </c>
      <c r="P498" s="73">
        <f t="shared" si="151"/>
        <v>56.830399999999997</v>
      </c>
      <c r="Q498" s="73">
        <f t="shared" ref="Q498:Z498" si="152">Q497*$G$54</f>
        <v>56.830399999999997</v>
      </c>
      <c r="R498" s="73">
        <f t="shared" si="152"/>
        <v>56.830399999999997</v>
      </c>
      <c r="S498" s="73">
        <f t="shared" si="152"/>
        <v>56.830399999999997</v>
      </c>
      <c r="T498" s="73">
        <f t="shared" si="152"/>
        <v>56.830399999999997</v>
      </c>
      <c r="U498" s="73">
        <f t="shared" si="152"/>
        <v>56.830399999999997</v>
      </c>
      <c r="V498" s="73">
        <f t="shared" si="152"/>
        <v>56.830399999999997</v>
      </c>
      <c r="W498" s="73">
        <f t="shared" si="152"/>
        <v>56.830399999999997</v>
      </c>
      <c r="X498" s="73">
        <f t="shared" si="152"/>
        <v>56.830399999999997</v>
      </c>
      <c r="Y498" s="73">
        <f t="shared" si="152"/>
        <v>56.830399999999997</v>
      </c>
      <c r="Z498" s="105">
        <f t="shared" si="152"/>
        <v>56.830399999999997</v>
      </c>
    </row>
    <row r="499" spans="1:26" x14ac:dyDescent="0.25">
      <c r="B499" s="12" t="s">
        <v>216</v>
      </c>
      <c r="C499" s="2"/>
      <c r="D499" s="2"/>
      <c r="E499" s="2" t="s">
        <v>213</v>
      </c>
      <c r="F499" s="184">
        <f>F497-F498</f>
        <v>0</v>
      </c>
      <c r="G499" s="73">
        <f t="shared" ref="G499:P499" si="153">G497-G498</f>
        <v>0</v>
      </c>
      <c r="H499" s="73">
        <f t="shared" si="153"/>
        <v>0</v>
      </c>
      <c r="I499" s="73">
        <f t="shared" si="153"/>
        <v>0</v>
      </c>
      <c r="J499" s="73">
        <f t="shared" si="153"/>
        <v>0</v>
      </c>
      <c r="K499" s="73">
        <f t="shared" si="153"/>
        <v>0</v>
      </c>
      <c r="L499" s="73">
        <f t="shared" si="153"/>
        <v>0</v>
      </c>
      <c r="M499" s="73">
        <f t="shared" si="153"/>
        <v>0</v>
      </c>
      <c r="N499" s="73">
        <f t="shared" si="153"/>
        <v>0</v>
      </c>
      <c r="O499" s="73">
        <f t="shared" si="153"/>
        <v>0</v>
      </c>
      <c r="P499" s="73">
        <f t="shared" si="153"/>
        <v>0</v>
      </c>
      <c r="Q499" s="73">
        <f t="shared" ref="Q499:Z499" si="154">Q497-Q498</f>
        <v>0</v>
      </c>
      <c r="R499" s="73">
        <f t="shared" si="154"/>
        <v>0</v>
      </c>
      <c r="S499" s="73">
        <f t="shared" si="154"/>
        <v>0</v>
      </c>
      <c r="T499" s="73">
        <f t="shared" si="154"/>
        <v>0</v>
      </c>
      <c r="U499" s="73">
        <f t="shared" si="154"/>
        <v>0</v>
      </c>
      <c r="V499" s="73">
        <f t="shared" si="154"/>
        <v>0</v>
      </c>
      <c r="W499" s="73">
        <f t="shared" si="154"/>
        <v>0</v>
      </c>
      <c r="X499" s="73">
        <f t="shared" si="154"/>
        <v>0</v>
      </c>
      <c r="Y499" s="73">
        <f t="shared" si="154"/>
        <v>0</v>
      </c>
      <c r="Z499" s="105">
        <f t="shared" si="154"/>
        <v>0</v>
      </c>
    </row>
    <row r="500" spans="1:26" x14ac:dyDescent="0.25">
      <c r="B500" s="92" t="s">
        <v>217</v>
      </c>
      <c r="C500" s="93"/>
      <c r="D500" s="93"/>
      <c r="E500" s="93" t="s">
        <v>212</v>
      </c>
      <c r="F500" s="186">
        <f t="shared" ref="F500:Z500" si="155">F498*$G$44*F367</f>
        <v>14207.599999999999</v>
      </c>
      <c r="G500" s="124">
        <f t="shared" si="155"/>
        <v>14548.582399999999</v>
      </c>
      <c r="H500" s="124">
        <f t="shared" si="155"/>
        <v>14897.748377599997</v>
      </c>
      <c r="I500" s="124">
        <f t="shared" si="155"/>
        <v>15255.294338662399</v>
      </c>
      <c r="J500" s="124">
        <f t="shared" si="155"/>
        <v>15621.421402790298</v>
      </c>
      <c r="K500" s="124">
        <f t="shared" si="155"/>
        <v>15996.335516457268</v>
      </c>
      <c r="L500" s="124">
        <f t="shared" si="155"/>
        <v>16380.247568852241</v>
      </c>
      <c r="M500" s="124">
        <f t="shared" si="155"/>
        <v>16773.373510504694</v>
      </c>
      <c r="N500" s="124">
        <f t="shared" si="155"/>
        <v>17175.93447475681</v>
      </c>
      <c r="O500" s="124">
        <f t="shared" si="155"/>
        <v>17588.156902150975</v>
      </c>
      <c r="P500" s="124">
        <f t="shared" si="155"/>
        <v>18010.272667802597</v>
      </c>
      <c r="Q500" s="124">
        <f t="shared" si="155"/>
        <v>18442.519211829858</v>
      </c>
      <c r="R500" s="124">
        <f t="shared" si="155"/>
        <v>18885.139672913778</v>
      </c>
      <c r="S500" s="124">
        <f t="shared" si="155"/>
        <v>19338.383025063707</v>
      </c>
      <c r="T500" s="124">
        <f t="shared" si="155"/>
        <v>19802.504217665239</v>
      </c>
      <c r="U500" s="124">
        <f t="shared" si="155"/>
        <v>20277.764318889207</v>
      </c>
      <c r="V500" s="124">
        <f t="shared" si="155"/>
        <v>20764.430662542545</v>
      </c>
      <c r="W500" s="124">
        <f t="shared" si="155"/>
        <v>21262.776998443569</v>
      </c>
      <c r="X500" s="124">
        <f t="shared" si="155"/>
        <v>21773.083646406212</v>
      </c>
      <c r="Y500" s="124">
        <f t="shared" si="155"/>
        <v>22295.637653919963</v>
      </c>
      <c r="Z500" s="125">
        <f t="shared" si="155"/>
        <v>22830.732957614044</v>
      </c>
    </row>
    <row r="501" spans="1:26" x14ac:dyDescent="0.25">
      <c r="B501" s="81" t="s">
        <v>218</v>
      </c>
      <c r="C501" s="22"/>
      <c r="D501" s="22"/>
      <c r="E501" s="22" t="s">
        <v>212</v>
      </c>
      <c r="F501" s="189">
        <f t="shared" ref="F501:Z501" si="156">F499*$G$44*F367</f>
        <v>0</v>
      </c>
      <c r="G501" s="190">
        <f t="shared" si="156"/>
        <v>0</v>
      </c>
      <c r="H501" s="190">
        <f t="shared" si="156"/>
        <v>0</v>
      </c>
      <c r="I501" s="190">
        <f t="shared" si="156"/>
        <v>0</v>
      </c>
      <c r="J501" s="190">
        <f t="shared" si="156"/>
        <v>0</v>
      </c>
      <c r="K501" s="190">
        <f t="shared" si="156"/>
        <v>0</v>
      </c>
      <c r="L501" s="190">
        <f t="shared" si="156"/>
        <v>0</v>
      </c>
      <c r="M501" s="190">
        <f t="shared" si="156"/>
        <v>0</v>
      </c>
      <c r="N501" s="190">
        <f t="shared" si="156"/>
        <v>0</v>
      </c>
      <c r="O501" s="190">
        <f t="shared" si="156"/>
        <v>0</v>
      </c>
      <c r="P501" s="190">
        <f t="shared" si="156"/>
        <v>0</v>
      </c>
      <c r="Q501" s="190">
        <f t="shared" si="156"/>
        <v>0</v>
      </c>
      <c r="R501" s="190">
        <f t="shared" si="156"/>
        <v>0</v>
      </c>
      <c r="S501" s="190">
        <f t="shared" si="156"/>
        <v>0</v>
      </c>
      <c r="T501" s="190">
        <f t="shared" si="156"/>
        <v>0</v>
      </c>
      <c r="U501" s="190">
        <f t="shared" si="156"/>
        <v>0</v>
      </c>
      <c r="V501" s="190">
        <f t="shared" si="156"/>
        <v>0</v>
      </c>
      <c r="W501" s="190">
        <f t="shared" si="156"/>
        <v>0</v>
      </c>
      <c r="X501" s="190">
        <f t="shared" si="156"/>
        <v>0</v>
      </c>
      <c r="Y501" s="190">
        <f t="shared" si="156"/>
        <v>0</v>
      </c>
      <c r="Z501" s="298">
        <f t="shared" si="156"/>
        <v>0</v>
      </c>
    </row>
    <row r="502" spans="1:26" x14ac:dyDescent="0.25">
      <c r="B502" s="10"/>
      <c r="C502" s="2"/>
      <c r="D502" s="2"/>
      <c r="E502" s="2"/>
      <c r="F502" s="184"/>
      <c r="G502" s="73"/>
      <c r="H502" s="73"/>
      <c r="I502" s="73"/>
      <c r="J502" s="73"/>
      <c r="K502" s="73"/>
      <c r="L502" s="73"/>
      <c r="M502" s="73"/>
      <c r="N502" s="73"/>
      <c r="O502" s="73"/>
      <c r="P502" s="73"/>
      <c r="Q502" s="73"/>
      <c r="R502" s="73"/>
      <c r="S502" s="73"/>
      <c r="T502" s="73"/>
      <c r="U502" s="73"/>
      <c r="V502" s="73"/>
      <c r="W502" s="73"/>
      <c r="X502" s="73"/>
      <c r="Y502" s="73"/>
      <c r="Z502" s="105"/>
    </row>
    <row r="503" spans="1:26" x14ac:dyDescent="0.25">
      <c r="B503" s="78" t="s">
        <v>40</v>
      </c>
      <c r="C503" s="2"/>
      <c r="D503" s="2"/>
      <c r="E503" s="2"/>
      <c r="F503" s="184"/>
      <c r="G503" s="73"/>
      <c r="H503" s="73"/>
      <c r="I503" s="73"/>
      <c r="J503" s="73"/>
      <c r="K503" s="73"/>
      <c r="L503" s="73"/>
      <c r="M503" s="73"/>
      <c r="N503" s="73"/>
      <c r="O503" s="73"/>
      <c r="P503" s="73"/>
      <c r="Q503" s="73"/>
      <c r="R503" s="73"/>
      <c r="S503" s="73"/>
      <c r="T503" s="73"/>
      <c r="U503" s="73"/>
      <c r="V503" s="73"/>
      <c r="W503" s="73"/>
      <c r="X503" s="73"/>
      <c r="Y503" s="73"/>
      <c r="Z503" s="105"/>
    </row>
    <row r="504" spans="1:26" x14ac:dyDescent="0.25">
      <c r="B504" s="10" t="s">
        <v>214</v>
      </c>
      <c r="C504" s="2"/>
      <c r="D504" s="2"/>
      <c r="E504" s="2" t="s">
        <v>213</v>
      </c>
      <c r="F504" s="184">
        <f t="shared" ref="F504:Z504" si="157">$G$38*F361*(1-$G$336)</f>
        <v>50.160000000000004</v>
      </c>
      <c r="G504" s="73">
        <f t="shared" si="157"/>
        <v>50.160000000000004</v>
      </c>
      <c r="H504" s="73">
        <f t="shared" si="157"/>
        <v>50.160000000000004</v>
      </c>
      <c r="I504" s="73">
        <f t="shared" si="157"/>
        <v>50.160000000000004</v>
      </c>
      <c r="J504" s="73">
        <f t="shared" si="157"/>
        <v>50.160000000000004</v>
      </c>
      <c r="K504" s="73">
        <f t="shared" si="157"/>
        <v>50.160000000000004</v>
      </c>
      <c r="L504" s="73">
        <f t="shared" si="157"/>
        <v>50.160000000000004</v>
      </c>
      <c r="M504" s="73">
        <f t="shared" si="157"/>
        <v>50.160000000000004</v>
      </c>
      <c r="N504" s="73">
        <f t="shared" si="157"/>
        <v>50.160000000000004</v>
      </c>
      <c r="O504" s="73">
        <f t="shared" si="157"/>
        <v>50.160000000000004</v>
      </c>
      <c r="P504" s="73">
        <f t="shared" si="157"/>
        <v>50.160000000000004</v>
      </c>
      <c r="Q504" s="73">
        <f t="shared" si="157"/>
        <v>50.160000000000004</v>
      </c>
      <c r="R504" s="73">
        <f t="shared" si="157"/>
        <v>50.160000000000004</v>
      </c>
      <c r="S504" s="73">
        <f t="shared" si="157"/>
        <v>50.160000000000004</v>
      </c>
      <c r="T504" s="73">
        <f t="shared" si="157"/>
        <v>50.160000000000004</v>
      </c>
      <c r="U504" s="73">
        <f t="shared" si="157"/>
        <v>50.160000000000004</v>
      </c>
      <c r="V504" s="73">
        <f t="shared" si="157"/>
        <v>50.160000000000004</v>
      </c>
      <c r="W504" s="73">
        <f t="shared" si="157"/>
        <v>50.160000000000004</v>
      </c>
      <c r="X504" s="73">
        <f t="shared" si="157"/>
        <v>50.160000000000004</v>
      </c>
      <c r="Y504" s="73">
        <f t="shared" si="157"/>
        <v>50.160000000000004</v>
      </c>
      <c r="Z504" s="105">
        <f t="shared" si="157"/>
        <v>50.160000000000004</v>
      </c>
    </row>
    <row r="505" spans="1:26" x14ac:dyDescent="0.25">
      <c r="B505" s="10" t="s">
        <v>215</v>
      </c>
      <c r="C505" s="2"/>
      <c r="D505" s="2"/>
      <c r="E505" s="2" t="s">
        <v>213</v>
      </c>
      <c r="F505" s="184">
        <f>F504*$G$55</f>
        <v>50.160000000000004</v>
      </c>
      <c r="G505" s="73">
        <f t="shared" ref="G505:P505" si="158">G504*$G$55</f>
        <v>50.160000000000004</v>
      </c>
      <c r="H505" s="73">
        <f t="shared" si="158"/>
        <v>50.160000000000004</v>
      </c>
      <c r="I505" s="73">
        <f t="shared" si="158"/>
        <v>50.160000000000004</v>
      </c>
      <c r="J505" s="73">
        <f t="shared" si="158"/>
        <v>50.160000000000004</v>
      </c>
      <c r="K505" s="73">
        <f t="shared" si="158"/>
        <v>50.160000000000004</v>
      </c>
      <c r="L505" s="73">
        <f t="shared" si="158"/>
        <v>50.160000000000004</v>
      </c>
      <c r="M505" s="73">
        <f t="shared" si="158"/>
        <v>50.160000000000004</v>
      </c>
      <c r="N505" s="73">
        <f t="shared" si="158"/>
        <v>50.160000000000004</v>
      </c>
      <c r="O505" s="73">
        <f t="shared" si="158"/>
        <v>50.160000000000004</v>
      </c>
      <c r="P505" s="73">
        <f t="shared" si="158"/>
        <v>50.160000000000004</v>
      </c>
      <c r="Q505" s="73">
        <f t="shared" ref="Q505:Z505" si="159">Q504*$G$55</f>
        <v>50.160000000000004</v>
      </c>
      <c r="R505" s="73">
        <f t="shared" si="159"/>
        <v>50.160000000000004</v>
      </c>
      <c r="S505" s="73">
        <f t="shared" si="159"/>
        <v>50.160000000000004</v>
      </c>
      <c r="T505" s="73">
        <f t="shared" si="159"/>
        <v>50.160000000000004</v>
      </c>
      <c r="U505" s="73">
        <f t="shared" si="159"/>
        <v>50.160000000000004</v>
      </c>
      <c r="V505" s="73">
        <f t="shared" si="159"/>
        <v>50.160000000000004</v>
      </c>
      <c r="W505" s="73">
        <f t="shared" si="159"/>
        <v>50.160000000000004</v>
      </c>
      <c r="X505" s="73">
        <f t="shared" si="159"/>
        <v>50.160000000000004</v>
      </c>
      <c r="Y505" s="73">
        <f t="shared" si="159"/>
        <v>50.160000000000004</v>
      </c>
      <c r="Z505" s="105">
        <f t="shared" si="159"/>
        <v>50.160000000000004</v>
      </c>
    </row>
    <row r="506" spans="1:26" x14ac:dyDescent="0.25">
      <c r="B506" s="12" t="s">
        <v>216</v>
      </c>
      <c r="C506" s="2"/>
      <c r="D506" s="2"/>
      <c r="E506" s="2" t="s">
        <v>213</v>
      </c>
      <c r="F506" s="184">
        <f>F504-F505</f>
        <v>0</v>
      </c>
      <c r="G506" s="73">
        <f t="shared" ref="G506:P506" si="160">G504-G505</f>
        <v>0</v>
      </c>
      <c r="H506" s="73">
        <f t="shared" si="160"/>
        <v>0</v>
      </c>
      <c r="I506" s="73">
        <f t="shared" si="160"/>
        <v>0</v>
      </c>
      <c r="J506" s="73">
        <f t="shared" si="160"/>
        <v>0</v>
      </c>
      <c r="K506" s="73">
        <f t="shared" si="160"/>
        <v>0</v>
      </c>
      <c r="L506" s="73">
        <f t="shared" si="160"/>
        <v>0</v>
      </c>
      <c r="M506" s="73">
        <f t="shared" si="160"/>
        <v>0</v>
      </c>
      <c r="N506" s="73">
        <f t="shared" si="160"/>
        <v>0</v>
      </c>
      <c r="O506" s="73">
        <f t="shared" si="160"/>
        <v>0</v>
      </c>
      <c r="P506" s="73">
        <f t="shared" si="160"/>
        <v>0</v>
      </c>
      <c r="Q506" s="73">
        <f t="shared" ref="Q506:Z506" si="161">Q504-Q505</f>
        <v>0</v>
      </c>
      <c r="R506" s="73">
        <f t="shared" si="161"/>
        <v>0</v>
      </c>
      <c r="S506" s="73">
        <f t="shared" si="161"/>
        <v>0</v>
      </c>
      <c r="T506" s="73">
        <f t="shared" si="161"/>
        <v>0</v>
      </c>
      <c r="U506" s="73">
        <f t="shared" si="161"/>
        <v>0</v>
      </c>
      <c r="V506" s="73">
        <f t="shared" si="161"/>
        <v>0</v>
      </c>
      <c r="W506" s="73">
        <f t="shared" si="161"/>
        <v>0</v>
      </c>
      <c r="X506" s="73">
        <f t="shared" si="161"/>
        <v>0</v>
      </c>
      <c r="Y506" s="73">
        <f t="shared" si="161"/>
        <v>0</v>
      </c>
      <c r="Z506" s="105">
        <f t="shared" si="161"/>
        <v>0</v>
      </c>
    </row>
    <row r="507" spans="1:26" x14ac:dyDescent="0.25">
      <c r="B507" s="92" t="s">
        <v>217</v>
      </c>
      <c r="C507" s="93"/>
      <c r="D507" s="93"/>
      <c r="E507" s="93" t="s">
        <v>212</v>
      </c>
      <c r="F507" s="186">
        <f t="shared" ref="F507:Z507" si="162">F505*$G$45*F368</f>
        <v>20064</v>
      </c>
      <c r="G507" s="124">
        <f t="shared" si="162"/>
        <v>20364.96</v>
      </c>
      <c r="H507" s="124">
        <f t="shared" si="162"/>
        <v>20670.434399999995</v>
      </c>
      <c r="I507" s="124">
        <f t="shared" si="162"/>
        <v>20980.490915999992</v>
      </c>
      <c r="J507" s="124">
        <f t="shared" si="162"/>
        <v>21295.198279739987</v>
      </c>
      <c r="K507" s="124">
        <f t="shared" si="162"/>
        <v>21614.626253936087</v>
      </c>
      <c r="L507" s="124">
        <f t="shared" si="162"/>
        <v>21938.845647745122</v>
      </c>
      <c r="M507" s="124">
        <f t="shared" si="162"/>
        <v>22267.928332461295</v>
      </c>
      <c r="N507" s="124">
        <f t="shared" si="162"/>
        <v>22601.947257448213</v>
      </c>
      <c r="O507" s="124">
        <f t="shared" si="162"/>
        <v>22940.976466309934</v>
      </c>
      <c r="P507" s="124">
        <f t="shared" si="162"/>
        <v>23285.091113304581</v>
      </c>
      <c r="Q507" s="124">
        <f t="shared" si="162"/>
        <v>23634.367480004148</v>
      </c>
      <c r="R507" s="124">
        <f t="shared" si="162"/>
        <v>23988.88299220421</v>
      </c>
      <c r="S507" s="124">
        <f t="shared" si="162"/>
        <v>24348.716237087268</v>
      </c>
      <c r="T507" s="124">
        <f t="shared" si="162"/>
        <v>24713.946980643577</v>
      </c>
      <c r="U507" s="124">
        <f t="shared" si="162"/>
        <v>25084.656185353226</v>
      </c>
      <c r="V507" s="124">
        <f t="shared" si="162"/>
        <v>25460.926028133523</v>
      </c>
      <c r="W507" s="124">
        <f t="shared" si="162"/>
        <v>25842.839918555521</v>
      </c>
      <c r="X507" s="124">
        <f t="shared" si="162"/>
        <v>26230.48251733385</v>
      </c>
      <c r="Y507" s="124">
        <f t="shared" si="162"/>
        <v>26623.939755093856</v>
      </c>
      <c r="Z507" s="125">
        <f t="shared" si="162"/>
        <v>27023.298851420259</v>
      </c>
    </row>
    <row r="508" spans="1:26" x14ac:dyDescent="0.25">
      <c r="B508" s="81" t="s">
        <v>218</v>
      </c>
      <c r="C508" s="22"/>
      <c r="D508" s="22"/>
      <c r="E508" s="22" t="s">
        <v>212</v>
      </c>
      <c r="F508" s="189">
        <f t="shared" ref="F508:Z508" si="163">F506*$G$45*F368</f>
        <v>0</v>
      </c>
      <c r="G508" s="190">
        <f t="shared" si="163"/>
        <v>0</v>
      </c>
      <c r="H508" s="190">
        <f t="shared" si="163"/>
        <v>0</v>
      </c>
      <c r="I508" s="190">
        <f t="shared" si="163"/>
        <v>0</v>
      </c>
      <c r="J508" s="190">
        <f t="shared" si="163"/>
        <v>0</v>
      </c>
      <c r="K508" s="190">
        <f t="shared" si="163"/>
        <v>0</v>
      </c>
      <c r="L508" s="190">
        <f t="shared" si="163"/>
        <v>0</v>
      </c>
      <c r="M508" s="190">
        <f t="shared" si="163"/>
        <v>0</v>
      </c>
      <c r="N508" s="190">
        <f t="shared" si="163"/>
        <v>0</v>
      </c>
      <c r="O508" s="190">
        <f t="shared" si="163"/>
        <v>0</v>
      </c>
      <c r="P508" s="190">
        <f t="shared" si="163"/>
        <v>0</v>
      </c>
      <c r="Q508" s="190">
        <f t="shared" si="163"/>
        <v>0</v>
      </c>
      <c r="R508" s="190">
        <f t="shared" si="163"/>
        <v>0</v>
      </c>
      <c r="S508" s="190">
        <f t="shared" si="163"/>
        <v>0</v>
      </c>
      <c r="T508" s="190">
        <f t="shared" si="163"/>
        <v>0</v>
      </c>
      <c r="U508" s="190">
        <f t="shared" si="163"/>
        <v>0</v>
      </c>
      <c r="V508" s="190">
        <f t="shared" si="163"/>
        <v>0</v>
      </c>
      <c r="W508" s="190">
        <f t="shared" si="163"/>
        <v>0</v>
      </c>
      <c r="X508" s="190">
        <f t="shared" si="163"/>
        <v>0</v>
      </c>
      <c r="Y508" s="190">
        <f t="shared" si="163"/>
        <v>0</v>
      </c>
      <c r="Z508" s="298">
        <f t="shared" si="163"/>
        <v>0</v>
      </c>
    </row>
    <row r="509" spans="1:26" x14ac:dyDescent="0.25">
      <c r="B509" s="10"/>
      <c r="C509" s="2"/>
      <c r="D509" s="2"/>
      <c r="E509" s="2"/>
      <c r="F509" s="184"/>
      <c r="G509" s="73"/>
      <c r="H509" s="73"/>
      <c r="I509" s="73"/>
      <c r="J509" s="73"/>
      <c r="K509" s="73"/>
      <c r="L509" s="73"/>
      <c r="M509" s="73"/>
      <c r="N509" s="73"/>
      <c r="O509" s="73"/>
      <c r="P509" s="73"/>
      <c r="Q509" s="73"/>
      <c r="R509" s="73"/>
      <c r="S509" s="73"/>
      <c r="T509" s="73"/>
      <c r="U509" s="73"/>
      <c r="V509" s="73"/>
      <c r="W509" s="73"/>
      <c r="X509" s="73"/>
      <c r="Y509" s="73"/>
      <c r="Z509" s="105"/>
    </row>
    <row r="510" spans="1:26" x14ac:dyDescent="0.25">
      <c r="B510" s="78" t="s">
        <v>41</v>
      </c>
      <c r="C510" s="2"/>
      <c r="D510" s="2"/>
      <c r="E510" s="2"/>
      <c r="F510" s="184"/>
      <c r="G510" s="73"/>
      <c r="H510" s="73"/>
      <c r="I510" s="73"/>
      <c r="J510" s="73"/>
      <c r="K510" s="73"/>
      <c r="L510" s="73"/>
      <c r="M510" s="73"/>
      <c r="N510" s="73"/>
      <c r="O510" s="73"/>
      <c r="P510" s="73"/>
      <c r="Q510" s="73"/>
      <c r="R510" s="73"/>
      <c r="S510" s="73"/>
      <c r="T510" s="73"/>
      <c r="U510" s="73"/>
      <c r="V510" s="73"/>
      <c r="W510" s="73"/>
      <c r="X510" s="73"/>
      <c r="Y510" s="73"/>
      <c r="Z510" s="105"/>
    </row>
    <row r="511" spans="1:26" x14ac:dyDescent="0.25">
      <c r="B511" s="10" t="s">
        <v>214</v>
      </c>
      <c r="C511" s="2"/>
      <c r="D511" s="2"/>
      <c r="E511" s="2" t="s">
        <v>213</v>
      </c>
      <c r="F511" s="184">
        <f t="shared" ref="F511:Z511" si="164">$G$39*F362*(1-$G$336)</f>
        <v>211.2</v>
      </c>
      <c r="G511" s="73">
        <f t="shared" si="164"/>
        <v>211.2</v>
      </c>
      <c r="H511" s="73">
        <f t="shared" si="164"/>
        <v>211.2</v>
      </c>
      <c r="I511" s="73">
        <f t="shared" si="164"/>
        <v>211.2</v>
      </c>
      <c r="J511" s="73">
        <f t="shared" si="164"/>
        <v>211.2</v>
      </c>
      <c r="K511" s="73">
        <f t="shared" si="164"/>
        <v>211.2</v>
      </c>
      <c r="L511" s="73">
        <f t="shared" si="164"/>
        <v>211.2</v>
      </c>
      <c r="M511" s="73">
        <f t="shared" si="164"/>
        <v>211.2</v>
      </c>
      <c r="N511" s="73">
        <f t="shared" si="164"/>
        <v>211.2</v>
      </c>
      <c r="O511" s="73">
        <f t="shared" si="164"/>
        <v>211.2</v>
      </c>
      <c r="P511" s="73">
        <f t="shared" si="164"/>
        <v>211.2</v>
      </c>
      <c r="Q511" s="73">
        <f t="shared" si="164"/>
        <v>211.2</v>
      </c>
      <c r="R511" s="73">
        <f t="shared" si="164"/>
        <v>211.2</v>
      </c>
      <c r="S511" s="73">
        <f t="shared" si="164"/>
        <v>211.2</v>
      </c>
      <c r="T511" s="73">
        <f t="shared" si="164"/>
        <v>211.2</v>
      </c>
      <c r="U511" s="73">
        <f t="shared" si="164"/>
        <v>211.2</v>
      </c>
      <c r="V511" s="73">
        <f t="shared" si="164"/>
        <v>211.2</v>
      </c>
      <c r="W511" s="73">
        <f t="shared" si="164"/>
        <v>211.2</v>
      </c>
      <c r="X511" s="73">
        <f t="shared" si="164"/>
        <v>211.2</v>
      </c>
      <c r="Y511" s="73">
        <f t="shared" si="164"/>
        <v>211.2</v>
      </c>
      <c r="Z511" s="105">
        <f t="shared" si="164"/>
        <v>211.2</v>
      </c>
    </row>
    <row r="512" spans="1:26" x14ac:dyDescent="0.25">
      <c r="A512" s="1"/>
      <c r="B512" s="10" t="s">
        <v>215</v>
      </c>
      <c r="C512" s="2"/>
      <c r="D512" s="2"/>
      <c r="E512" s="2" t="s">
        <v>213</v>
      </c>
      <c r="F512" s="184">
        <f>F511*$G$56</f>
        <v>0</v>
      </c>
      <c r="G512" s="73">
        <f t="shared" ref="G512:P512" si="165">G511*$G$56</f>
        <v>0</v>
      </c>
      <c r="H512" s="73">
        <f t="shared" si="165"/>
        <v>0</v>
      </c>
      <c r="I512" s="73">
        <f t="shared" si="165"/>
        <v>0</v>
      </c>
      <c r="J512" s="73">
        <f t="shared" si="165"/>
        <v>0</v>
      </c>
      <c r="K512" s="73">
        <f t="shared" si="165"/>
        <v>0</v>
      </c>
      <c r="L512" s="73">
        <f t="shared" si="165"/>
        <v>0</v>
      </c>
      <c r="M512" s="73">
        <f t="shared" si="165"/>
        <v>0</v>
      </c>
      <c r="N512" s="73">
        <f t="shared" si="165"/>
        <v>0</v>
      </c>
      <c r="O512" s="73">
        <f t="shared" si="165"/>
        <v>0</v>
      </c>
      <c r="P512" s="73">
        <f t="shared" si="165"/>
        <v>0</v>
      </c>
      <c r="Q512" s="73">
        <f t="shared" ref="Q512:Z512" si="166">Q511*$G$56</f>
        <v>0</v>
      </c>
      <c r="R512" s="73">
        <f t="shared" si="166"/>
        <v>0</v>
      </c>
      <c r="S512" s="73">
        <f t="shared" si="166"/>
        <v>0</v>
      </c>
      <c r="T512" s="73">
        <f t="shared" si="166"/>
        <v>0</v>
      </c>
      <c r="U512" s="73">
        <f t="shared" si="166"/>
        <v>0</v>
      </c>
      <c r="V512" s="73">
        <f t="shared" si="166"/>
        <v>0</v>
      </c>
      <c r="W512" s="73">
        <f t="shared" si="166"/>
        <v>0</v>
      </c>
      <c r="X512" s="73">
        <f t="shared" si="166"/>
        <v>0</v>
      </c>
      <c r="Y512" s="73">
        <f t="shared" si="166"/>
        <v>0</v>
      </c>
      <c r="Z512" s="105">
        <f t="shared" si="166"/>
        <v>0</v>
      </c>
    </row>
    <row r="513" spans="1:27" x14ac:dyDescent="0.25">
      <c r="A513" s="1"/>
      <c r="B513" s="12" t="s">
        <v>216</v>
      </c>
      <c r="C513" s="2"/>
      <c r="D513" s="2"/>
      <c r="E513" s="2" t="s">
        <v>213</v>
      </c>
      <c r="F513" s="184">
        <f>F511-F512</f>
        <v>211.2</v>
      </c>
      <c r="G513" s="73">
        <f t="shared" ref="G513:P513" si="167">G511-G512</f>
        <v>211.2</v>
      </c>
      <c r="H513" s="73">
        <f t="shared" si="167"/>
        <v>211.2</v>
      </c>
      <c r="I513" s="73">
        <f t="shared" si="167"/>
        <v>211.2</v>
      </c>
      <c r="J513" s="73">
        <f t="shared" si="167"/>
        <v>211.2</v>
      </c>
      <c r="K513" s="73">
        <f t="shared" si="167"/>
        <v>211.2</v>
      </c>
      <c r="L513" s="73">
        <f t="shared" si="167"/>
        <v>211.2</v>
      </c>
      <c r="M513" s="73">
        <f t="shared" si="167"/>
        <v>211.2</v>
      </c>
      <c r="N513" s="73">
        <f t="shared" si="167"/>
        <v>211.2</v>
      </c>
      <c r="O513" s="73">
        <f t="shared" si="167"/>
        <v>211.2</v>
      </c>
      <c r="P513" s="73">
        <f t="shared" si="167"/>
        <v>211.2</v>
      </c>
      <c r="Q513" s="73">
        <f t="shared" ref="Q513:Z513" si="168">Q511-Q512</f>
        <v>211.2</v>
      </c>
      <c r="R513" s="73">
        <f t="shared" si="168"/>
        <v>211.2</v>
      </c>
      <c r="S513" s="73">
        <f t="shared" si="168"/>
        <v>211.2</v>
      </c>
      <c r="T513" s="73">
        <f t="shared" si="168"/>
        <v>211.2</v>
      </c>
      <c r="U513" s="73">
        <f t="shared" si="168"/>
        <v>211.2</v>
      </c>
      <c r="V513" s="73">
        <f t="shared" si="168"/>
        <v>211.2</v>
      </c>
      <c r="W513" s="73">
        <f t="shared" si="168"/>
        <v>211.2</v>
      </c>
      <c r="X513" s="73">
        <f t="shared" si="168"/>
        <v>211.2</v>
      </c>
      <c r="Y513" s="73">
        <f t="shared" si="168"/>
        <v>211.2</v>
      </c>
      <c r="Z513" s="105">
        <f t="shared" si="168"/>
        <v>211.2</v>
      </c>
    </row>
    <row r="514" spans="1:27" x14ac:dyDescent="0.25">
      <c r="B514" s="92" t="s">
        <v>217</v>
      </c>
      <c r="C514" s="93"/>
      <c r="D514" s="93"/>
      <c r="E514" s="93" t="s">
        <v>212</v>
      </c>
      <c r="F514" s="186">
        <f t="shared" ref="F514:Z514" si="169">F512*$G$46*F369</f>
        <v>0</v>
      </c>
      <c r="G514" s="124">
        <f t="shared" si="169"/>
        <v>0</v>
      </c>
      <c r="H514" s="124">
        <f t="shared" si="169"/>
        <v>0</v>
      </c>
      <c r="I514" s="124">
        <f t="shared" si="169"/>
        <v>0</v>
      </c>
      <c r="J514" s="124">
        <f t="shared" si="169"/>
        <v>0</v>
      </c>
      <c r="K514" s="124">
        <f t="shared" si="169"/>
        <v>0</v>
      </c>
      <c r="L514" s="124">
        <f t="shared" si="169"/>
        <v>0</v>
      </c>
      <c r="M514" s="124">
        <f t="shared" si="169"/>
        <v>0</v>
      </c>
      <c r="N514" s="124">
        <f t="shared" si="169"/>
        <v>0</v>
      </c>
      <c r="O514" s="124">
        <f t="shared" si="169"/>
        <v>0</v>
      </c>
      <c r="P514" s="124">
        <f t="shared" si="169"/>
        <v>0</v>
      </c>
      <c r="Q514" s="124">
        <f t="shared" si="169"/>
        <v>0</v>
      </c>
      <c r="R514" s="124">
        <f t="shared" si="169"/>
        <v>0</v>
      </c>
      <c r="S514" s="124">
        <f t="shared" si="169"/>
        <v>0</v>
      </c>
      <c r="T514" s="124">
        <f t="shared" si="169"/>
        <v>0</v>
      </c>
      <c r="U514" s="124">
        <f t="shared" si="169"/>
        <v>0</v>
      </c>
      <c r="V514" s="124">
        <f t="shared" si="169"/>
        <v>0</v>
      </c>
      <c r="W514" s="124">
        <f t="shared" si="169"/>
        <v>0</v>
      </c>
      <c r="X514" s="124">
        <f t="shared" si="169"/>
        <v>0</v>
      </c>
      <c r="Y514" s="124">
        <f t="shared" si="169"/>
        <v>0</v>
      </c>
      <c r="Z514" s="125">
        <f t="shared" si="169"/>
        <v>0</v>
      </c>
    </row>
    <row r="515" spans="1:27" x14ac:dyDescent="0.25">
      <c r="B515" s="81" t="s">
        <v>218</v>
      </c>
      <c r="C515" s="22"/>
      <c r="D515" s="22"/>
      <c r="E515" s="22" t="s">
        <v>212</v>
      </c>
      <c r="F515" s="189">
        <f t="shared" ref="F515:Z515" si="170">F513*$G$46*F369</f>
        <v>84480</v>
      </c>
      <c r="G515" s="190">
        <f t="shared" si="170"/>
        <v>84480</v>
      </c>
      <c r="H515" s="190">
        <f t="shared" si="170"/>
        <v>84480</v>
      </c>
      <c r="I515" s="190">
        <f t="shared" si="170"/>
        <v>84480</v>
      </c>
      <c r="J515" s="190">
        <f t="shared" si="170"/>
        <v>84480</v>
      </c>
      <c r="K515" s="190">
        <f t="shared" si="170"/>
        <v>84480</v>
      </c>
      <c r="L515" s="190">
        <f t="shared" si="170"/>
        <v>84480</v>
      </c>
      <c r="M515" s="190">
        <f t="shared" si="170"/>
        <v>84480</v>
      </c>
      <c r="N515" s="190">
        <f t="shared" si="170"/>
        <v>84480</v>
      </c>
      <c r="O515" s="190">
        <f t="shared" si="170"/>
        <v>84480</v>
      </c>
      <c r="P515" s="190">
        <f t="shared" si="170"/>
        <v>84480</v>
      </c>
      <c r="Q515" s="190">
        <f t="shared" si="170"/>
        <v>84480</v>
      </c>
      <c r="R515" s="190">
        <f t="shared" si="170"/>
        <v>84480</v>
      </c>
      <c r="S515" s="190">
        <f t="shared" si="170"/>
        <v>84480</v>
      </c>
      <c r="T515" s="190">
        <f t="shared" si="170"/>
        <v>84480</v>
      </c>
      <c r="U515" s="190">
        <f t="shared" si="170"/>
        <v>84480</v>
      </c>
      <c r="V515" s="190">
        <f t="shared" si="170"/>
        <v>84480</v>
      </c>
      <c r="W515" s="190">
        <f t="shared" si="170"/>
        <v>84480</v>
      </c>
      <c r="X515" s="190">
        <f t="shared" si="170"/>
        <v>84480</v>
      </c>
      <c r="Y515" s="190">
        <f t="shared" si="170"/>
        <v>84480</v>
      </c>
      <c r="Z515" s="298">
        <f t="shared" si="170"/>
        <v>84480</v>
      </c>
      <c r="AA515" s="382"/>
    </row>
    <row r="516" spans="1:27" x14ac:dyDescent="0.25">
      <c r="B516" s="10"/>
      <c r="C516" s="2"/>
      <c r="D516" s="2"/>
      <c r="E516" s="2"/>
      <c r="F516" s="184"/>
      <c r="G516" s="73"/>
      <c r="H516" s="73"/>
      <c r="I516" s="73"/>
      <c r="J516" s="73"/>
      <c r="K516" s="73"/>
      <c r="L516" s="73"/>
      <c r="M516" s="73"/>
      <c r="N516" s="73"/>
      <c r="O516" s="73"/>
      <c r="P516" s="73"/>
      <c r="Q516" s="73"/>
      <c r="R516" s="73"/>
      <c r="S516" s="73"/>
      <c r="T516" s="73"/>
      <c r="U516" s="73"/>
      <c r="V516" s="73"/>
      <c r="W516" s="73"/>
      <c r="X516" s="73"/>
      <c r="Y516" s="73"/>
      <c r="Z516" s="105"/>
    </row>
    <row r="517" spans="1:27" x14ac:dyDescent="0.25">
      <c r="B517" s="78" t="s">
        <v>207</v>
      </c>
      <c r="C517" s="2"/>
      <c r="D517" s="2"/>
      <c r="E517" s="2"/>
      <c r="F517" s="184"/>
      <c r="G517" s="73"/>
      <c r="H517" s="73"/>
      <c r="I517" s="73"/>
      <c r="J517" s="73"/>
      <c r="K517" s="73"/>
      <c r="L517" s="73"/>
      <c r="M517" s="73"/>
      <c r="N517" s="73"/>
      <c r="O517" s="73"/>
      <c r="P517" s="73"/>
      <c r="Q517" s="73"/>
      <c r="R517" s="73"/>
      <c r="S517" s="73"/>
      <c r="T517" s="73"/>
      <c r="U517" s="73"/>
      <c r="V517" s="73"/>
      <c r="W517" s="73"/>
      <c r="X517" s="73"/>
      <c r="Y517" s="73"/>
      <c r="Z517" s="105"/>
    </row>
    <row r="518" spans="1:27" x14ac:dyDescent="0.25">
      <c r="B518" s="10" t="s">
        <v>214</v>
      </c>
      <c r="C518" s="2"/>
      <c r="D518" s="2"/>
      <c r="E518" s="2" t="s">
        <v>313</v>
      </c>
      <c r="F518" s="184">
        <f t="shared" ref="F518:Z518" si="171">$G$40*F363*(1-$G$336)</f>
        <v>27709</v>
      </c>
      <c r="G518" s="73">
        <f t="shared" si="171"/>
        <v>27709</v>
      </c>
      <c r="H518" s="73">
        <f t="shared" si="171"/>
        <v>27709</v>
      </c>
      <c r="I518" s="73">
        <f t="shared" si="171"/>
        <v>27709</v>
      </c>
      <c r="J518" s="73">
        <f t="shared" si="171"/>
        <v>27709</v>
      </c>
      <c r="K518" s="73">
        <f t="shared" si="171"/>
        <v>27709</v>
      </c>
      <c r="L518" s="73">
        <f t="shared" si="171"/>
        <v>27709</v>
      </c>
      <c r="M518" s="73">
        <f t="shared" si="171"/>
        <v>27709</v>
      </c>
      <c r="N518" s="73">
        <f t="shared" si="171"/>
        <v>27709</v>
      </c>
      <c r="O518" s="73">
        <f t="shared" si="171"/>
        <v>27709</v>
      </c>
      <c r="P518" s="73">
        <f t="shared" si="171"/>
        <v>27709</v>
      </c>
      <c r="Q518" s="73">
        <f t="shared" si="171"/>
        <v>27709</v>
      </c>
      <c r="R518" s="73">
        <f t="shared" si="171"/>
        <v>27709</v>
      </c>
      <c r="S518" s="73">
        <f t="shared" si="171"/>
        <v>27709</v>
      </c>
      <c r="T518" s="73">
        <f t="shared" si="171"/>
        <v>27709</v>
      </c>
      <c r="U518" s="73">
        <f t="shared" si="171"/>
        <v>27709</v>
      </c>
      <c r="V518" s="73">
        <f t="shared" si="171"/>
        <v>27709</v>
      </c>
      <c r="W518" s="73">
        <f t="shared" si="171"/>
        <v>27709</v>
      </c>
      <c r="X518" s="73">
        <f t="shared" si="171"/>
        <v>27709</v>
      </c>
      <c r="Y518" s="73">
        <f t="shared" si="171"/>
        <v>27709</v>
      </c>
      <c r="Z518" s="105">
        <f t="shared" si="171"/>
        <v>27709</v>
      </c>
    </row>
    <row r="519" spans="1:27" x14ac:dyDescent="0.25">
      <c r="B519" s="10" t="s">
        <v>215</v>
      </c>
      <c r="C519" s="2"/>
      <c r="D519" s="2"/>
      <c r="E519" s="2" t="s">
        <v>313</v>
      </c>
      <c r="F519" s="184">
        <f>F518*$G$57</f>
        <v>554.18000000000006</v>
      </c>
      <c r="G519" s="73">
        <f t="shared" ref="G519:P519" si="172">G518*$G$57</f>
        <v>554.18000000000006</v>
      </c>
      <c r="H519" s="73">
        <f t="shared" si="172"/>
        <v>554.18000000000006</v>
      </c>
      <c r="I519" s="73">
        <f t="shared" si="172"/>
        <v>554.18000000000006</v>
      </c>
      <c r="J519" s="73">
        <f t="shared" si="172"/>
        <v>554.18000000000006</v>
      </c>
      <c r="K519" s="73">
        <f t="shared" si="172"/>
        <v>554.18000000000006</v>
      </c>
      <c r="L519" s="73">
        <f t="shared" si="172"/>
        <v>554.18000000000006</v>
      </c>
      <c r="M519" s="73">
        <f t="shared" si="172"/>
        <v>554.18000000000006</v>
      </c>
      <c r="N519" s="73">
        <f t="shared" si="172"/>
        <v>554.18000000000006</v>
      </c>
      <c r="O519" s="73">
        <f t="shared" si="172"/>
        <v>554.18000000000006</v>
      </c>
      <c r="P519" s="73">
        <f t="shared" si="172"/>
        <v>554.18000000000006</v>
      </c>
      <c r="Q519" s="73">
        <f t="shared" ref="Q519:Z519" si="173">Q518*$G$57</f>
        <v>554.18000000000006</v>
      </c>
      <c r="R519" s="73">
        <f t="shared" si="173"/>
        <v>554.18000000000006</v>
      </c>
      <c r="S519" s="73">
        <f t="shared" si="173"/>
        <v>554.18000000000006</v>
      </c>
      <c r="T519" s="73">
        <f t="shared" si="173"/>
        <v>554.18000000000006</v>
      </c>
      <c r="U519" s="73">
        <f t="shared" si="173"/>
        <v>554.18000000000006</v>
      </c>
      <c r="V519" s="73">
        <f t="shared" si="173"/>
        <v>554.18000000000006</v>
      </c>
      <c r="W519" s="73">
        <f t="shared" si="173"/>
        <v>554.18000000000006</v>
      </c>
      <c r="X519" s="73">
        <f t="shared" si="173"/>
        <v>554.18000000000006</v>
      </c>
      <c r="Y519" s="73">
        <f t="shared" si="173"/>
        <v>554.18000000000006</v>
      </c>
      <c r="Z519" s="105">
        <f t="shared" si="173"/>
        <v>554.18000000000006</v>
      </c>
    </row>
    <row r="520" spans="1:27" x14ac:dyDescent="0.25">
      <c r="B520" s="12" t="s">
        <v>216</v>
      </c>
      <c r="C520" s="2"/>
      <c r="D520" s="2"/>
      <c r="E520" s="4" t="s">
        <v>313</v>
      </c>
      <c r="F520" s="184">
        <f>F518-F519</f>
        <v>27154.82</v>
      </c>
      <c r="G520" s="73">
        <f t="shared" ref="G520:P520" si="174">G518-G519</f>
        <v>27154.82</v>
      </c>
      <c r="H520" s="73">
        <f t="shared" si="174"/>
        <v>27154.82</v>
      </c>
      <c r="I520" s="73">
        <f t="shared" si="174"/>
        <v>27154.82</v>
      </c>
      <c r="J520" s="73">
        <f t="shared" si="174"/>
        <v>27154.82</v>
      </c>
      <c r="K520" s="73">
        <f t="shared" si="174"/>
        <v>27154.82</v>
      </c>
      <c r="L520" s="73">
        <f t="shared" si="174"/>
        <v>27154.82</v>
      </c>
      <c r="M520" s="73">
        <f t="shared" si="174"/>
        <v>27154.82</v>
      </c>
      <c r="N520" s="73">
        <f t="shared" si="174"/>
        <v>27154.82</v>
      </c>
      <c r="O520" s="73">
        <f t="shared" si="174"/>
        <v>27154.82</v>
      </c>
      <c r="P520" s="73">
        <f t="shared" si="174"/>
        <v>27154.82</v>
      </c>
      <c r="Q520" s="73">
        <f t="shared" ref="Q520:Z520" si="175">Q518-Q519</f>
        <v>27154.82</v>
      </c>
      <c r="R520" s="73">
        <f t="shared" si="175"/>
        <v>27154.82</v>
      </c>
      <c r="S520" s="73">
        <f t="shared" si="175"/>
        <v>27154.82</v>
      </c>
      <c r="T520" s="73">
        <f t="shared" si="175"/>
        <v>27154.82</v>
      </c>
      <c r="U520" s="73">
        <f t="shared" si="175"/>
        <v>27154.82</v>
      </c>
      <c r="V520" s="73">
        <f t="shared" si="175"/>
        <v>27154.82</v>
      </c>
      <c r="W520" s="73">
        <f t="shared" si="175"/>
        <v>27154.82</v>
      </c>
      <c r="X520" s="73">
        <f t="shared" si="175"/>
        <v>27154.82</v>
      </c>
      <c r="Y520" s="73">
        <f t="shared" si="175"/>
        <v>27154.82</v>
      </c>
      <c r="Z520" s="105">
        <f t="shared" si="175"/>
        <v>27154.82</v>
      </c>
    </row>
    <row r="521" spans="1:27" x14ac:dyDescent="0.25">
      <c r="B521" s="92" t="s">
        <v>217</v>
      </c>
      <c r="C521" s="93"/>
      <c r="D521" s="93"/>
      <c r="E521" s="93" t="s">
        <v>212</v>
      </c>
      <c r="F521" s="186">
        <f t="shared" ref="F521:Z521" si="176">F519*$G$47*F370</f>
        <v>1246.9050000000002</v>
      </c>
      <c r="G521" s="124">
        <f t="shared" si="176"/>
        <v>1246.9050000000002</v>
      </c>
      <c r="H521" s="124">
        <f t="shared" si="176"/>
        <v>1246.9050000000002</v>
      </c>
      <c r="I521" s="124">
        <f t="shared" si="176"/>
        <v>1246.9050000000002</v>
      </c>
      <c r="J521" s="124">
        <f t="shared" si="176"/>
        <v>1246.9050000000002</v>
      </c>
      <c r="K521" s="124">
        <f t="shared" si="176"/>
        <v>1246.9050000000002</v>
      </c>
      <c r="L521" s="124">
        <f t="shared" si="176"/>
        <v>1246.9050000000002</v>
      </c>
      <c r="M521" s="124">
        <f t="shared" si="176"/>
        <v>1246.9050000000002</v>
      </c>
      <c r="N521" s="124">
        <f t="shared" si="176"/>
        <v>1246.9050000000002</v>
      </c>
      <c r="O521" s="124">
        <f t="shared" si="176"/>
        <v>1246.9050000000002</v>
      </c>
      <c r="P521" s="124">
        <f t="shared" si="176"/>
        <v>1246.9050000000002</v>
      </c>
      <c r="Q521" s="124">
        <f t="shared" si="176"/>
        <v>1246.9050000000002</v>
      </c>
      <c r="R521" s="124">
        <f t="shared" si="176"/>
        <v>1246.9050000000002</v>
      </c>
      <c r="S521" s="124">
        <f t="shared" si="176"/>
        <v>1246.9050000000002</v>
      </c>
      <c r="T521" s="124">
        <f t="shared" si="176"/>
        <v>1246.9050000000002</v>
      </c>
      <c r="U521" s="124">
        <f t="shared" si="176"/>
        <v>1246.9050000000002</v>
      </c>
      <c r="V521" s="124">
        <f t="shared" si="176"/>
        <v>1246.9050000000002</v>
      </c>
      <c r="W521" s="124">
        <f t="shared" si="176"/>
        <v>1246.9050000000002</v>
      </c>
      <c r="X521" s="124">
        <f t="shared" si="176"/>
        <v>1246.9050000000002</v>
      </c>
      <c r="Y521" s="124">
        <f t="shared" si="176"/>
        <v>1246.9050000000002</v>
      </c>
      <c r="Z521" s="125">
        <f t="shared" si="176"/>
        <v>1246.9050000000002</v>
      </c>
    </row>
    <row r="522" spans="1:27" x14ac:dyDescent="0.25">
      <c r="B522" s="81" t="s">
        <v>218</v>
      </c>
      <c r="C522" s="22"/>
      <c r="D522" s="22"/>
      <c r="E522" s="22" t="s">
        <v>212</v>
      </c>
      <c r="F522" s="189">
        <f t="shared" ref="F522:Z522" si="177">F520*$G$47*F370</f>
        <v>61098.345000000001</v>
      </c>
      <c r="G522" s="190">
        <f t="shared" si="177"/>
        <v>61098.345000000001</v>
      </c>
      <c r="H522" s="190">
        <f t="shared" si="177"/>
        <v>61098.345000000001</v>
      </c>
      <c r="I522" s="190">
        <f t="shared" si="177"/>
        <v>61098.345000000001</v>
      </c>
      <c r="J522" s="190">
        <f t="shared" si="177"/>
        <v>61098.345000000001</v>
      </c>
      <c r="K522" s="190">
        <f t="shared" si="177"/>
        <v>61098.345000000001</v>
      </c>
      <c r="L522" s="190">
        <f t="shared" si="177"/>
        <v>61098.345000000001</v>
      </c>
      <c r="M522" s="190">
        <f t="shared" si="177"/>
        <v>61098.345000000001</v>
      </c>
      <c r="N522" s="190">
        <f t="shared" si="177"/>
        <v>61098.345000000001</v>
      </c>
      <c r="O522" s="190">
        <f t="shared" si="177"/>
        <v>61098.345000000001</v>
      </c>
      <c r="P522" s="190">
        <f t="shared" si="177"/>
        <v>61098.345000000001</v>
      </c>
      <c r="Q522" s="190">
        <f t="shared" si="177"/>
        <v>61098.345000000001</v>
      </c>
      <c r="R522" s="190">
        <f t="shared" si="177"/>
        <v>61098.345000000001</v>
      </c>
      <c r="S522" s="190">
        <f t="shared" si="177"/>
        <v>61098.345000000001</v>
      </c>
      <c r="T522" s="190">
        <f t="shared" si="177"/>
        <v>61098.345000000001</v>
      </c>
      <c r="U522" s="190">
        <f t="shared" si="177"/>
        <v>61098.345000000001</v>
      </c>
      <c r="V522" s="190">
        <f t="shared" si="177"/>
        <v>61098.345000000001</v>
      </c>
      <c r="W522" s="190">
        <f t="shared" si="177"/>
        <v>61098.345000000001</v>
      </c>
      <c r="X522" s="190">
        <f t="shared" si="177"/>
        <v>61098.345000000001</v>
      </c>
      <c r="Y522" s="190">
        <f t="shared" si="177"/>
        <v>61098.345000000001</v>
      </c>
      <c r="Z522" s="298">
        <f t="shared" si="177"/>
        <v>61098.345000000001</v>
      </c>
    </row>
    <row r="523" spans="1:27" x14ac:dyDescent="0.25">
      <c r="B523" s="10"/>
      <c r="C523" s="2"/>
      <c r="D523" s="2"/>
      <c r="E523" s="2"/>
      <c r="F523" s="184"/>
      <c r="G523" s="73"/>
      <c r="H523" s="73"/>
      <c r="I523" s="73"/>
      <c r="J523" s="73"/>
      <c r="K523" s="73"/>
      <c r="L523" s="73"/>
      <c r="M523" s="73"/>
      <c r="N523" s="73"/>
      <c r="O523" s="73"/>
      <c r="P523" s="73"/>
      <c r="Q523" s="73"/>
      <c r="R523" s="73"/>
      <c r="S523" s="73"/>
      <c r="T523" s="73"/>
      <c r="U523" s="73"/>
      <c r="V523" s="73"/>
      <c r="W523" s="73"/>
      <c r="X523" s="73"/>
      <c r="Y523" s="73"/>
      <c r="Z523" s="105"/>
    </row>
    <row r="524" spans="1:27" x14ac:dyDescent="0.25">
      <c r="B524" s="78" t="s">
        <v>176</v>
      </c>
      <c r="C524" s="2"/>
      <c r="D524" s="2"/>
      <c r="E524" s="2"/>
      <c r="F524" s="184"/>
      <c r="G524" s="73"/>
      <c r="H524" s="73"/>
      <c r="I524" s="73"/>
      <c r="J524" s="73"/>
      <c r="K524" s="73"/>
      <c r="L524" s="73"/>
      <c r="M524" s="73"/>
      <c r="N524" s="73"/>
      <c r="O524" s="73"/>
      <c r="P524" s="73"/>
      <c r="Q524" s="73"/>
      <c r="R524" s="73"/>
      <c r="S524" s="73"/>
      <c r="T524" s="73"/>
      <c r="U524" s="73"/>
      <c r="V524" s="73"/>
      <c r="W524" s="73"/>
      <c r="X524" s="73"/>
      <c r="Y524" s="73"/>
      <c r="Z524" s="105"/>
    </row>
    <row r="525" spans="1:27" x14ac:dyDescent="0.25">
      <c r="B525" s="10" t="s">
        <v>214</v>
      </c>
      <c r="C525" s="2"/>
      <c r="D525" s="2"/>
      <c r="E525" s="2" t="s">
        <v>213</v>
      </c>
      <c r="F525" s="184">
        <f t="shared" ref="F525:Z525" si="178">$G$41*F364*(1-$G$337)</f>
        <v>14.107499999999998</v>
      </c>
      <c r="G525" s="73">
        <f t="shared" si="178"/>
        <v>14.107499999999998</v>
      </c>
      <c r="H525" s="73">
        <f t="shared" si="178"/>
        <v>14.107499999999998</v>
      </c>
      <c r="I525" s="73">
        <f t="shared" si="178"/>
        <v>14.107499999999998</v>
      </c>
      <c r="J525" s="73">
        <f t="shared" si="178"/>
        <v>14.107499999999998</v>
      </c>
      <c r="K525" s="73">
        <f t="shared" si="178"/>
        <v>14.107499999999998</v>
      </c>
      <c r="L525" s="73">
        <f t="shared" si="178"/>
        <v>14.107499999999998</v>
      </c>
      <c r="M525" s="73">
        <f t="shared" si="178"/>
        <v>14.107499999999998</v>
      </c>
      <c r="N525" s="73">
        <f t="shared" si="178"/>
        <v>14.107499999999998</v>
      </c>
      <c r="O525" s="73">
        <f t="shared" si="178"/>
        <v>14.107499999999998</v>
      </c>
      <c r="P525" s="73">
        <f t="shared" si="178"/>
        <v>14.107499999999998</v>
      </c>
      <c r="Q525" s="73">
        <f t="shared" si="178"/>
        <v>14.107499999999998</v>
      </c>
      <c r="R525" s="73">
        <f t="shared" si="178"/>
        <v>14.107499999999998</v>
      </c>
      <c r="S525" s="73">
        <f t="shared" si="178"/>
        <v>14.107499999999998</v>
      </c>
      <c r="T525" s="73">
        <f t="shared" si="178"/>
        <v>14.107499999999998</v>
      </c>
      <c r="U525" s="73">
        <f t="shared" si="178"/>
        <v>14.107499999999998</v>
      </c>
      <c r="V525" s="73">
        <f t="shared" si="178"/>
        <v>14.107499999999998</v>
      </c>
      <c r="W525" s="73">
        <f t="shared" si="178"/>
        <v>14.107499999999998</v>
      </c>
      <c r="X525" s="73">
        <f t="shared" si="178"/>
        <v>14.107499999999998</v>
      </c>
      <c r="Y525" s="73">
        <f t="shared" si="178"/>
        <v>14.107499999999998</v>
      </c>
      <c r="Z525" s="105">
        <f t="shared" si="178"/>
        <v>14.107499999999998</v>
      </c>
    </row>
    <row r="526" spans="1:27" x14ac:dyDescent="0.25">
      <c r="B526" s="10" t="s">
        <v>215</v>
      </c>
      <c r="C526" s="2"/>
      <c r="D526" s="2"/>
      <c r="E526" s="2" t="s">
        <v>213</v>
      </c>
      <c r="F526" s="184">
        <f>F525*$G$58</f>
        <v>0</v>
      </c>
      <c r="G526" s="73">
        <f t="shared" ref="G526:P526" si="179">G525*$G$58</f>
        <v>0</v>
      </c>
      <c r="H526" s="73">
        <f t="shared" si="179"/>
        <v>0</v>
      </c>
      <c r="I526" s="73">
        <f t="shared" si="179"/>
        <v>0</v>
      </c>
      <c r="J526" s="73">
        <f t="shared" si="179"/>
        <v>0</v>
      </c>
      <c r="K526" s="73">
        <f t="shared" si="179"/>
        <v>0</v>
      </c>
      <c r="L526" s="73">
        <f t="shared" si="179"/>
        <v>0</v>
      </c>
      <c r="M526" s="73">
        <f t="shared" si="179"/>
        <v>0</v>
      </c>
      <c r="N526" s="73">
        <f t="shared" si="179"/>
        <v>0</v>
      </c>
      <c r="O526" s="73">
        <f t="shared" si="179"/>
        <v>0</v>
      </c>
      <c r="P526" s="73">
        <f t="shared" si="179"/>
        <v>0</v>
      </c>
      <c r="Q526" s="73">
        <f t="shared" ref="Q526:Z526" si="180">Q525*$G$58</f>
        <v>0</v>
      </c>
      <c r="R526" s="73">
        <f t="shared" si="180"/>
        <v>0</v>
      </c>
      <c r="S526" s="73">
        <f t="shared" si="180"/>
        <v>0</v>
      </c>
      <c r="T526" s="73">
        <f t="shared" si="180"/>
        <v>0</v>
      </c>
      <c r="U526" s="73">
        <f t="shared" si="180"/>
        <v>0</v>
      </c>
      <c r="V526" s="73">
        <f t="shared" si="180"/>
        <v>0</v>
      </c>
      <c r="W526" s="73">
        <f t="shared" si="180"/>
        <v>0</v>
      </c>
      <c r="X526" s="73">
        <f t="shared" si="180"/>
        <v>0</v>
      </c>
      <c r="Y526" s="73">
        <f t="shared" si="180"/>
        <v>0</v>
      </c>
      <c r="Z526" s="105">
        <f t="shared" si="180"/>
        <v>0</v>
      </c>
    </row>
    <row r="527" spans="1:27" x14ac:dyDescent="0.25">
      <c r="B527" s="12" t="s">
        <v>216</v>
      </c>
      <c r="C527" s="2"/>
      <c r="D527" s="2"/>
      <c r="E527" s="2" t="s">
        <v>213</v>
      </c>
      <c r="F527" s="184">
        <f>F525-F526</f>
        <v>14.107499999999998</v>
      </c>
      <c r="G527" s="73">
        <f t="shared" ref="G527:P527" si="181">G525-G526</f>
        <v>14.107499999999998</v>
      </c>
      <c r="H527" s="73">
        <f t="shared" si="181"/>
        <v>14.107499999999998</v>
      </c>
      <c r="I527" s="73">
        <f t="shared" si="181"/>
        <v>14.107499999999998</v>
      </c>
      <c r="J527" s="73">
        <f t="shared" si="181"/>
        <v>14.107499999999998</v>
      </c>
      <c r="K527" s="73">
        <f t="shared" si="181"/>
        <v>14.107499999999998</v>
      </c>
      <c r="L527" s="73">
        <f t="shared" si="181"/>
        <v>14.107499999999998</v>
      </c>
      <c r="M527" s="73">
        <f t="shared" si="181"/>
        <v>14.107499999999998</v>
      </c>
      <c r="N527" s="73">
        <f t="shared" si="181"/>
        <v>14.107499999999998</v>
      </c>
      <c r="O527" s="73">
        <f t="shared" si="181"/>
        <v>14.107499999999998</v>
      </c>
      <c r="P527" s="73">
        <f t="shared" si="181"/>
        <v>14.107499999999998</v>
      </c>
      <c r="Q527" s="73">
        <f t="shared" ref="Q527:Z527" si="182">Q525-Q526</f>
        <v>14.107499999999998</v>
      </c>
      <c r="R527" s="73">
        <f t="shared" si="182"/>
        <v>14.107499999999998</v>
      </c>
      <c r="S527" s="73">
        <f t="shared" si="182"/>
        <v>14.107499999999998</v>
      </c>
      <c r="T527" s="73">
        <f t="shared" si="182"/>
        <v>14.107499999999998</v>
      </c>
      <c r="U527" s="73">
        <f t="shared" si="182"/>
        <v>14.107499999999998</v>
      </c>
      <c r="V527" s="73">
        <f t="shared" si="182"/>
        <v>14.107499999999998</v>
      </c>
      <c r="W527" s="73">
        <f t="shared" si="182"/>
        <v>14.107499999999998</v>
      </c>
      <c r="X527" s="73">
        <f t="shared" si="182"/>
        <v>14.107499999999998</v>
      </c>
      <c r="Y527" s="73">
        <f t="shared" si="182"/>
        <v>14.107499999999998</v>
      </c>
      <c r="Z527" s="105">
        <f t="shared" si="182"/>
        <v>14.107499999999998</v>
      </c>
    </row>
    <row r="528" spans="1:27" x14ac:dyDescent="0.25">
      <c r="B528" s="92" t="s">
        <v>217</v>
      </c>
      <c r="C528" s="93"/>
      <c r="D528" s="93"/>
      <c r="E528" s="93" t="s">
        <v>212</v>
      </c>
      <c r="F528" s="186">
        <f t="shared" ref="F528:Z528" si="183">F526*$G$48*F371</f>
        <v>0</v>
      </c>
      <c r="G528" s="124">
        <f t="shared" si="183"/>
        <v>0</v>
      </c>
      <c r="H528" s="124">
        <f t="shared" si="183"/>
        <v>0</v>
      </c>
      <c r="I528" s="124">
        <f t="shared" si="183"/>
        <v>0</v>
      </c>
      <c r="J528" s="124">
        <f t="shared" si="183"/>
        <v>0</v>
      </c>
      <c r="K528" s="124">
        <f t="shared" si="183"/>
        <v>0</v>
      </c>
      <c r="L528" s="124">
        <f t="shared" si="183"/>
        <v>0</v>
      </c>
      <c r="M528" s="124">
        <f t="shared" si="183"/>
        <v>0</v>
      </c>
      <c r="N528" s="124">
        <f t="shared" si="183"/>
        <v>0</v>
      </c>
      <c r="O528" s="124">
        <f t="shared" si="183"/>
        <v>0</v>
      </c>
      <c r="P528" s="124">
        <f t="shared" si="183"/>
        <v>0</v>
      </c>
      <c r="Q528" s="124">
        <f t="shared" si="183"/>
        <v>0</v>
      </c>
      <c r="R528" s="124">
        <f t="shared" si="183"/>
        <v>0</v>
      </c>
      <c r="S528" s="124">
        <f t="shared" si="183"/>
        <v>0</v>
      </c>
      <c r="T528" s="124">
        <f t="shared" si="183"/>
        <v>0</v>
      </c>
      <c r="U528" s="124">
        <f t="shared" si="183"/>
        <v>0</v>
      </c>
      <c r="V528" s="124">
        <f t="shared" si="183"/>
        <v>0</v>
      </c>
      <c r="W528" s="124">
        <f t="shared" si="183"/>
        <v>0</v>
      </c>
      <c r="X528" s="124">
        <f t="shared" si="183"/>
        <v>0</v>
      </c>
      <c r="Y528" s="124">
        <f t="shared" si="183"/>
        <v>0</v>
      </c>
      <c r="Z528" s="125">
        <f t="shared" si="183"/>
        <v>0</v>
      </c>
    </row>
    <row r="529" spans="2:26" x14ac:dyDescent="0.25">
      <c r="B529" s="81" t="s">
        <v>218</v>
      </c>
      <c r="C529" s="22"/>
      <c r="D529" s="22"/>
      <c r="E529" s="22" t="s">
        <v>212</v>
      </c>
      <c r="F529" s="189">
        <f t="shared" ref="F529:Z529" si="184">F527*$G$48*F371</f>
        <v>12696.749999999998</v>
      </c>
      <c r="G529" s="190">
        <f t="shared" si="184"/>
        <v>12696.749999999998</v>
      </c>
      <c r="H529" s="190">
        <f t="shared" si="184"/>
        <v>12696.749999999998</v>
      </c>
      <c r="I529" s="190">
        <f t="shared" si="184"/>
        <v>12696.749999999998</v>
      </c>
      <c r="J529" s="190">
        <f t="shared" si="184"/>
        <v>12696.749999999998</v>
      </c>
      <c r="K529" s="190">
        <f t="shared" si="184"/>
        <v>12696.749999999998</v>
      </c>
      <c r="L529" s="190">
        <f t="shared" si="184"/>
        <v>12696.749999999998</v>
      </c>
      <c r="M529" s="190">
        <f t="shared" si="184"/>
        <v>12696.749999999998</v>
      </c>
      <c r="N529" s="190">
        <f t="shared" si="184"/>
        <v>12696.749999999998</v>
      </c>
      <c r="O529" s="190">
        <f t="shared" si="184"/>
        <v>12696.749999999998</v>
      </c>
      <c r="P529" s="190">
        <f t="shared" si="184"/>
        <v>12696.749999999998</v>
      </c>
      <c r="Q529" s="190">
        <f t="shared" si="184"/>
        <v>12696.749999999998</v>
      </c>
      <c r="R529" s="190">
        <f t="shared" si="184"/>
        <v>12696.749999999998</v>
      </c>
      <c r="S529" s="190">
        <f t="shared" si="184"/>
        <v>12696.749999999998</v>
      </c>
      <c r="T529" s="190">
        <f t="shared" si="184"/>
        <v>12696.749999999998</v>
      </c>
      <c r="U529" s="190">
        <f t="shared" si="184"/>
        <v>12696.749999999998</v>
      </c>
      <c r="V529" s="190">
        <f t="shared" si="184"/>
        <v>12696.749999999998</v>
      </c>
      <c r="W529" s="190">
        <f t="shared" si="184"/>
        <v>12696.749999999998</v>
      </c>
      <c r="X529" s="190">
        <f t="shared" si="184"/>
        <v>12696.749999999998</v>
      </c>
      <c r="Y529" s="190">
        <f t="shared" si="184"/>
        <v>12696.749999999998</v>
      </c>
      <c r="Z529" s="298">
        <f t="shared" si="184"/>
        <v>12696.749999999998</v>
      </c>
    </row>
    <row r="530" spans="2:26" ht="15.75" thickBot="1" x14ac:dyDescent="0.3">
      <c r="B530" s="12"/>
      <c r="C530" s="2"/>
      <c r="D530" s="2"/>
      <c r="E530" s="2"/>
      <c r="F530" s="63"/>
      <c r="G530" s="8"/>
      <c r="H530" s="8"/>
      <c r="I530" s="8"/>
      <c r="J530" s="8"/>
      <c r="K530" s="8"/>
      <c r="L530" s="8"/>
      <c r="M530" s="8"/>
      <c r="N530" s="8"/>
      <c r="O530" s="8"/>
      <c r="P530" s="8"/>
      <c r="Q530" s="8"/>
      <c r="R530" s="8"/>
      <c r="S530" s="8"/>
      <c r="T530" s="8"/>
      <c r="U530" s="8"/>
      <c r="V530" s="8"/>
      <c r="W530" s="8"/>
      <c r="X530" s="8"/>
      <c r="Y530" s="8"/>
      <c r="Z530" s="11"/>
    </row>
    <row r="531" spans="2:26" x14ac:dyDescent="0.25">
      <c r="B531" s="168" t="s">
        <v>10</v>
      </c>
      <c r="C531" s="169"/>
      <c r="D531" s="169"/>
      <c r="E531" s="176" t="s">
        <v>109</v>
      </c>
      <c r="F531" s="177">
        <v>0</v>
      </c>
      <c r="G531" s="177">
        <v>1</v>
      </c>
      <c r="H531" s="177">
        <v>2</v>
      </c>
      <c r="I531" s="177">
        <v>3</v>
      </c>
      <c r="J531" s="177">
        <v>4</v>
      </c>
      <c r="K531" s="177">
        <v>5</v>
      </c>
      <c r="L531" s="177">
        <v>6</v>
      </c>
      <c r="M531" s="177">
        <v>7</v>
      </c>
      <c r="N531" s="177">
        <v>8</v>
      </c>
      <c r="O531" s="177">
        <v>9</v>
      </c>
      <c r="P531" s="177">
        <v>10</v>
      </c>
      <c r="Q531" s="177">
        <v>11</v>
      </c>
      <c r="R531" s="177">
        <v>12</v>
      </c>
      <c r="S531" s="177">
        <v>13</v>
      </c>
      <c r="T531" s="177">
        <v>14</v>
      </c>
      <c r="U531" s="177">
        <v>15</v>
      </c>
      <c r="V531" s="177">
        <v>16</v>
      </c>
      <c r="W531" s="177">
        <v>17</v>
      </c>
      <c r="X531" s="177">
        <v>18</v>
      </c>
      <c r="Y531" s="177">
        <v>19</v>
      </c>
      <c r="Z531" s="178">
        <v>20</v>
      </c>
    </row>
    <row r="532" spans="2:26" x14ac:dyDescent="0.25">
      <c r="B532" s="77" t="s">
        <v>177</v>
      </c>
      <c r="C532" s="2"/>
      <c r="D532" s="2"/>
      <c r="E532" s="2"/>
      <c r="F532" s="30"/>
      <c r="G532" s="2"/>
      <c r="H532" s="2"/>
      <c r="I532" s="2"/>
      <c r="J532" s="2"/>
      <c r="K532" s="2"/>
      <c r="L532" s="2"/>
      <c r="M532" s="2"/>
      <c r="N532" s="2"/>
      <c r="O532" s="2"/>
      <c r="P532" s="2"/>
      <c r="Q532" s="2"/>
      <c r="R532" s="2"/>
      <c r="S532" s="2"/>
      <c r="T532" s="2"/>
      <c r="U532" s="2"/>
      <c r="V532" s="2"/>
      <c r="W532" s="2"/>
      <c r="X532" s="2"/>
      <c r="Y532" s="2"/>
      <c r="Z532" s="17"/>
    </row>
    <row r="533" spans="2:26" x14ac:dyDescent="0.25">
      <c r="B533" s="10" t="s">
        <v>214</v>
      </c>
      <c r="C533" s="2"/>
      <c r="D533" s="2"/>
      <c r="E533" s="2" t="s">
        <v>213</v>
      </c>
      <c r="F533" s="184">
        <f>F497</f>
        <v>56.830399999999997</v>
      </c>
      <c r="G533" s="73">
        <f>G497</f>
        <v>56.830399999999997</v>
      </c>
      <c r="H533" s="73">
        <f>$G$37*(1-($G$336+$I$336))*G260</f>
        <v>64.418549999999996</v>
      </c>
      <c r="I533" s="73">
        <f>H533*G261</f>
        <v>67.639477499999998</v>
      </c>
      <c r="J533" s="73">
        <f>I533*G262</f>
        <v>71.021451374999998</v>
      </c>
      <c r="K533" s="73">
        <f>J533*G263</f>
        <v>74.572523943749999</v>
      </c>
      <c r="L533" s="73">
        <f t="shared" ref="L533:Z533" si="185">$K$533*G360</f>
        <v>74.572523943749999</v>
      </c>
      <c r="M533" s="73">
        <f t="shared" si="185"/>
        <v>74.572523943749999</v>
      </c>
      <c r="N533" s="73">
        <f t="shared" si="185"/>
        <v>74.572523943749999</v>
      </c>
      <c r="O533" s="73">
        <f t="shared" si="185"/>
        <v>74.572523943749999</v>
      </c>
      <c r="P533" s="73">
        <f t="shared" si="185"/>
        <v>74.572523943749999</v>
      </c>
      <c r="Q533" s="73">
        <f t="shared" si="185"/>
        <v>74.572523943749999</v>
      </c>
      <c r="R533" s="73">
        <f t="shared" si="185"/>
        <v>74.572523943749999</v>
      </c>
      <c r="S533" s="73">
        <f t="shared" si="185"/>
        <v>74.572523943749999</v>
      </c>
      <c r="T533" s="73">
        <f t="shared" si="185"/>
        <v>74.572523943749999</v>
      </c>
      <c r="U533" s="73">
        <f t="shared" si="185"/>
        <v>74.572523943749999</v>
      </c>
      <c r="V533" s="73">
        <f t="shared" si="185"/>
        <v>74.572523943749999</v>
      </c>
      <c r="W533" s="73">
        <f t="shared" si="185"/>
        <v>74.572523943749999</v>
      </c>
      <c r="X533" s="73">
        <f t="shared" si="185"/>
        <v>74.572523943749999</v>
      </c>
      <c r="Y533" s="73">
        <f t="shared" si="185"/>
        <v>74.572523943749999</v>
      </c>
      <c r="Z533" s="105">
        <f t="shared" si="185"/>
        <v>74.572523943749999</v>
      </c>
    </row>
    <row r="534" spans="2:26" x14ac:dyDescent="0.25">
      <c r="B534" s="10" t="s">
        <v>215</v>
      </c>
      <c r="C534" s="2"/>
      <c r="D534" s="2"/>
      <c r="E534" s="2" t="s">
        <v>213</v>
      </c>
      <c r="F534" s="184">
        <f t="shared" ref="F534:O534" si="186">F533*$G$54</f>
        <v>56.830399999999997</v>
      </c>
      <c r="G534" s="73">
        <f t="shared" si="186"/>
        <v>56.830399999999997</v>
      </c>
      <c r="H534" s="73">
        <f t="shared" si="186"/>
        <v>64.418549999999996</v>
      </c>
      <c r="I534" s="73">
        <f t="shared" si="186"/>
        <v>67.639477499999998</v>
      </c>
      <c r="J534" s="73">
        <f t="shared" si="186"/>
        <v>71.021451374999998</v>
      </c>
      <c r="K534" s="73">
        <f t="shared" si="186"/>
        <v>74.572523943749999</v>
      </c>
      <c r="L534" s="73">
        <f t="shared" si="186"/>
        <v>74.572523943749999</v>
      </c>
      <c r="M534" s="73">
        <f t="shared" si="186"/>
        <v>74.572523943749999</v>
      </c>
      <c r="N534" s="73">
        <f t="shared" si="186"/>
        <v>74.572523943749999</v>
      </c>
      <c r="O534" s="73">
        <f t="shared" si="186"/>
        <v>74.572523943749999</v>
      </c>
      <c r="P534" s="73">
        <f t="shared" ref="P534:Z534" si="187">P533*$G$54</f>
        <v>74.572523943749999</v>
      </c>
      <c r="Q534" s="73">
        <f t="shared" si="187"/>
        <v>74.572523943749999</v>
      </c>
      <c r="R534" s="73">
        <f t="shared" si="187"/>
        <v>74.572523943749999</v>
      </c>
      <c r="S534" s="73">
        <f t="shared" si="187"/>
        <v>74.572523943749999</v>
      </c>
      <c r="T534" s="73">
        <f t="shared" si="187"/>
        <v>74.572523943749999</v>
      </c>
      <c r="U534" s="73">
        <f t="shared" si="187"/>
        <v>74.572523943749999</v>
      </c>
      <c r="V534" s="73">
        <f t="shared" si="187"/>
        <v>74.572523943749999</v>
      </c>
      <c r="W534" s="73">
        <f t="shared" si="187"/>
        <v>74.572523943749999</v>
      </c>
      <c r="X534" s="73">
        <f t="shared" si="187"/>
        <v>74.572523943749999</v>
      </c>
      <c r="Y534" s="73">
        <f t="shared" si="187"/>
        <v>74.572523943749999</v>
      </c>
      <c r="Z534" s="105">
        <f t="shared" si="187"/>
        <v>74.572523943749999</v>
      </c>
    </row>
    <row r="535" spans="2:26" x14ac:dyDescent="0.25">
      <c r="B535" s="12" t="s">
        <v>216</v>
      </c>
      <c r="C535" s="2"/>
      <c r="D535" s="2"/>
      <c r="E535" s="2" t="s">
        <v>213</v>
      </c>
      <c r="F535" s="184">
        <f>F533-F534</f>
        <v>0</v>
      </c>
      <c r="G535" s="73">
        <f t="shared" ref="G535:P535" si="188">G533-G534</f>
        <v>0</v>
      </c>
      <c r="H535" s="73">
        <f t="shared" si="188"/>
        <v>0</v>
      </c>
      <c r="I535" s="73">
        <f t="shared" si="188"/>
        <v>0</v>
      </c>
      <c r="J535" s="73">
        <f t="shared" si="188"/>
        <v>0</v>
      </c>
      <c r="K535" s="73">
        <f t="shared" si="188"/>
        <v>0</v>
      </c>
      <c r="L535" s="73">
        <f t="shared" si="188"/>
        <v>0</v>
      </c>
      <c r="M535" s="73">
        <f t="shared" si="188"/>
        <v>0</v>
      </c>
      <c r="N535" s="73">
        <f t="shared" si="188"/>
        <v>0</v>
      </c>
      <c r="O535" s="73">
        <f t="shared" si="188"/>
        <v>0</v>
      </c>
      <c r="P535" s="73">
        <f t="shared" si="188"/>
        <v>0</v>
      </c>
      <c r="Q535" s="73">
        <f t="shared" ref="Q535:Z535" si="189">Q533-Q534</f>
        <v>0</v>
      </c>
      <c r="R535" s="73">
        <f t="shared" si="189"/>
        <v>0</v>
      </c>
      <c r="S535" s="73">
        <f t="shared" si="189"/>
        <v>0</v>
      </c>
      <c r="T535" s="73">
        <f t="shared" si="189"/>
        <v>0</v>
      </c>
      <c r="U535" s="73">
        <f t="shared" si="189"/>
        <v>0</v>
      </c>
      <c r="V535" s="73">
        <f t="shared" si="189"/>
        <v>0</v>
      </c>
      <c r="W535" s="73">
        <f t="shared" si="189"/>
        <v>0</v>
      </c>
      <c r="X535" s="73">
        <f t="shared" si="189"/>
        <v>0</v>
      </c>
      <c r="Y535" s="73">
        <f t="shared" si="189"/>
        <v>0</v>
      </c>
      <c r="Z535" s="105">
        <f t="shared" si="189"/>
        <v>0</v>
      </c>
    </row>
    <row r="536" spans="2:26" x14ac:dyDescent="0.25">
      <c r="B536" s="92" t="s">
        <v>217</v>
      </c>
      <c r="C536" s="93"/>
      <c r="D536" s="93"/>
      <c r="E536" s="93" t="s">
        <v>212</v>
      </c>
      <c r="F536" s="186">
        <f t="shared" ref="F536:Z536" si="190">F534*$G$44*F367</f>
        <v>14207.599999999999</v>
      </c>
      <c r="G536" s="124">
        <f t="shared" si="190"/>
        <v>14548.582399999999</v>
      </c>
      <c r="H536" s="124">
        <f t="shared" si="190"/>
        <v>16886.936371199998</v>
      </c>
      <c r="I536" s="124">
        <f t="shared" si="190"/>
        <v>18156.833986314239</v>
      </c>
      <c r="J536" s="124">
        <f t="shared" si="190"/>
        <v>19522.227902085076</v>
      </c>
      <c r="K536" s="124">
        <f t="shared" si="190"/>
        <v>20990.299440321873</v>
      </c>
      <c r="L536" s="124">
        <f t="shared" si="190"/>
        <v>21494.066626889598</v>
      </c>
      <c r="M536" s="124">
        <f t="shared" si="190"/>
        <v>22009.924225934948</v>
      </c>
      <c r="N536" s="124">
        <f t="shared" si="190"/>
        <v>22538.162407357388</v>
      </c>
      <c r="O536" s="124">
        <f t="shared" si="190"/>
        <v>23079.078305133968</v>
      </c>
      <c r="P536" s="124">
        <f t="shared" si="190"/>
        <v>23632.976184457184</v>
      </c>
      <c r="Q536" s="124">
        <f t="shared" si="190"/>
        <v>24200.167612884154</v>
      </c>
      <c r="R536" s="124">
        <f t="shared" si="190"/>
        <v>24780.971635593378</v>
      </c>
      <c r="S536" s="124">
        <f t="shared" si="190"/>
        <v>25375.714954847615</v>
      </c>
      <c r="T536" s="124">
        <f t="shared" si="190"/>
        <v>25984.732113763963</v>
      </c>
      <c r="U536" s="124">
        <f t="shared" si="190"/>
        <v>26608.3656844943</v>
      </c>
      <c r="V536" s="124">
        <f t="shared" si="190"/>
        <v>27246.966460922162</v>
      </c>
      <c r="W536" s="124">
        <f t="shared" si="190"/>
        <v>27900.893655984295</v>
      </c>
      <c r="X536" s="124">
        <f t="shared" si="190"/>
        <v>28570.515103727917</v>
      </c>
      <c r="Y536" s="124">
        <f t="shared" si="190"/>
        <v>29256.207466217391</v>
      </c>
      <c r="Z536" s="125">
        <f t="shared" si="190"/>
        <v>29958.356445406607</v>
      </c>
    </row>
    <row r="537" spans="2:26" x14ac:dyDescent="0.25">
      <c r="B537" s="81" t="s">
        <v>218</v>
      </c>
      <c r="C537" s="22"/>
      <c r="D537" s="22"/>
      <c r="E537" s="22" t="s">
        <v>212</v>
      </c>
      <c r="F537" s="189">
        <f t="shared" ref="F537:Z537" si="191">F535*$G$44*F367</f>
        <v>0</v>
      </c>
      <c r="G537" s="190">
        <f t="shared" si="191"/>
        <v>0</v>
      </c>
      <c r="H537" s="190">
        <f t="shared" si="191"/>
        <v>0</v>
      </c>
      <c r="I537" s="190">
        <f t="shared" si="191"/>
        <v>0</v>
      </c>
      <c r="J537" s="190">
        <f t="shared" si="191"/>
        <v>0</v>
      </c>
      <c r="K537" s="190">
        <f t="shared" si="191"/>
        <v>0</v>
      </c>
      <c r="L537" s="190">
        <f t="shared" si="191"/>
        <v>0</v>
      </c>
      <c r="M537" s="190">
        <f t="shared" si="191"/>
        <v>0</v>
      </c>
      <c r="N537" s="190">
        <f t="shared" si="191"/>
        <v>0</v>
      </c>
      <c r="O537" s="190">
        <f t="shared" si="191"/>
        <v>0</v>
      </c>
      <c r="P537" s="190">
        <f t="shared" si="191"/>
        <v>0</v>
      </c>
      <c r="Q537" s="190">
        <f t="shared" si="191"/>
        <v>0</v>
      </c>
      <c r="R537" s="190">
        <f t="shared" si="191"/>
        <v>0</v>
      </c>
      <c r="S537" s="190">
        <f t="shared" si="191"/>
        <v>0</v>
      </c>
      <c r="T537" s="190">
        <f t="shared" si="191"/>
        <v>0</v>
      </c>
      <c r="U537" s="190">
        <f t="shared" si="191"/>
        <v>0</v>
      </c>
      <c r="V537" s="190">
        <f t="shared" si="191"/>
        <v>0</v>
      </c>
      <c r="W537" s="190">
        <f t="shared" si="191"/>
        <v>0</v>
      </c>
      <c r="X537" s="190">
        <f t="shared" si="191"/>
        <v>0</v>
      </c>
      <c r="Y537" s="190">
        <f t="shared" si="191"/>
        <v>0</v>
      </c>
      <c r="Z537" s="298">
        <f t="shared" si="191"/>
        <v>0</v>
      </c>
    </row>
    <row r="538" spans="2:26" x14ac:dyDescent="0.25">
      <c r="B538" s="10"/>
      <c r="C538" s="2"/>
      <c r="D538" s="2"/>
      <c r="E538" s="2"/>
      <c r="F538" s="184"/>
      <c r="G538" s="73"/>
      <c r="H538" s="73"/>
      <c r="I538" s="73"/>
      <c r="J538" s="73"/>
      <c r="K538" s="73"/>
      <c r="L538" s="73"/>
      <c r="M538" s="73"/>
      <c r="N538" s="73"/>
      <c r="O538" s="73"/>
      <c r="P538" s="73"/>
      <c r="Q538" s="73"/>
      <c r="R538" s="73"/>
      <c r="S538" s="73"/>
      <c r="T538" s="73"/>
      <c r="U538" s="73"/>
      <c r="V538" s="73"/>
      <c r="W538" s="73"/>
      <c r="X538" s="73"/>
      <c r="Y538" s="73"/>
      <c r="Z538" s="105"/>
    </row>
    <row r="539" spans="2:26" x14ac:dyDescent="0.25">
      <c r="B539" s="78" t="s">
        <v>40</v>
      </c>
      <c r="C539" s="2"/>
      <c r="D539" s="2"/>
      <c r="E539" s="2"/>
      <c r="F539" s="184"/>
      <c r="G539" s="73"/>
      <c r="H539" s="73"/>
      <c r="I539" s="73"/>
      <c r="J539" s="73"/>
      <c r="K539" s="73"/>
      <c r="L539" s="73"/>
      <c r="M539" s="73"/>
      <c r="N539" s="73"/>
      <c r="O539" s="73"/>
      <c r="P539" s="73"/>
      <c r="Q539" s="73"/>
      <c r="R539" s="73"/>
      <c r="S539" s="73"/>
      <c r="T539" s="73"/>
      <c r="U539" s="73"/>
      <c r="V539" s="73"/>
      <c r="W539" s="73"/>
      <c r="X539" s="73"/>
      <c r="Y539" s="73"/>
      <c r="Z539" s="105"/>
    </row>
    <row r="540" spans="2:26" x14ac:dyDescent="0.25">
      <c r="B540" s="10" t="s">
        <v>214</v>
      </c>
      <c r="C540" s="2"/>
      <c r="D540" s="2"/>
      <c r="E540" s="2" t="s">
        <v>213</v>
      </c>
      <c r="F540" s="184">
        <f>F504</f>
        <v>50.160000000000004</v>
      </c>
      <c r="G540" s="73">
        <f>G504</f>
        <v>50.160000000000004</v>
      </c>
      <c r="H540" s="73">
        <f>$G$38*(1-($G$336+$I$336))*G265</f>
        <v>56.857500000000002</v>
      </c>
      <c r="I540" s="73">
        <f>H540*G266</f>
        <v>59.700375000000001</v>
      </c>
      <c r="J540" s="73">
        <f>I540*G267</f>
        <v>62.685393750000003</v>
      </c>
      <c r="K540" s="73">
        <f>J540*G268</f>
        <v>65.819663437500012</v>
      </c>
      <c r="L540" s="73">
        <f t="shared" ref="L540:Z540" si="192">$K$540*G361</f>
        <v>65.819663437500012</v>
      </c>
      <c r="M540" s="73">
        <f t="shared" si="192"/>
        <v>65.819663437500012</v>
      </c>
      <c r="N540" s="73">
        <f t="shared" si="192"/>
        <v>65.819663437500012</v>
      </c>
      <c r="O540" s="73">
        <f t="shared" si="192"/>
        <v>65.819663437500012</v>
      </c>
      <c r="P540" s="73">
        <f t="shared" si="192"/>
        <v>65.819663437500012</v>
      </c>
      <c r="Q540" s="73">
        <f t="shared" si="192"/>
        <v>65.819663437500012</v>
      </c>
      <c r="R540" s="73">
        <f t="shared" si="192"/>
        <v>65.819663437500012</v>
      </c>
      <c r="S540" s="73">
        <f t="shared" si="192"/>
        <v>65.819663437500012</v>
      </c>
      <c r="T540" s="73">
        <f t="shared" si="192"/>
        <v>65.819663437500012</v>
      </c>
      <c r="U540" s="73">
        <f t="shared" si="192"/>
        <v>65.819663437500012</v>
      </c>
      <c r="V540" s="73">
        <f t="shared" si="192"/>
        <v>65.819663437500012</v>
      </c>
      <c r="W540" s="73">
        <f t="shared" si="192"/>
        <v>65.819663437500012</v>
      </c>
      <c r="X540" s="73">
        <f t="shared" si="192"/>
        <v>65.819663437500012</v>
      </c>
      <c r="Y540" s="73">
        <f t="shared" si="192"/>
        <v>65.819663437500012</v>
      </c>
      <c r="Z540" s="105">
        <f t="shared" si="192"/>
        <v>65.819663437500012</v>
      </c>
    </row>
    <row r="541" spans="2:26" x14ac:dyDescent="0.25">
      <c r="B541" s="10" t="s">
        <v>215</v>
      </c>
      <c r="C541" s="2"/>
      <c r="D541" s="2"/>
      <c r="E541" s="2" t="s">
        <v>213</v>
      </c>
      <c r="F541" s="184">
        <f t="shared" ref="F541:O541" si="193">F540*$G$55</f>
        <v>50.160000000000004</v>
      </c>
      <c r="G541" s="73">
        <f t="shared" si="193"/>
        <v>50.160000000000004</v>
      </c>
      <c r="H541" s="73">
        <f t="shared" si="193"/>
        <v>56.857500000000002</v>
      </c>
      <c r="I541" s="73">
        <f t="shared" si="193"/>
        <v>59.700375000000001</v>
      </c>
      <c r="J541" s="73">
        <f t="shared" si="193"/>
        <v>62.685393750000003</v>
      </c>
      <c r="K541" s="73">
        <f t="shared" si="193"/>
        <v>65.819663437500012</v>
      </c>
      <c r="L541" s="73">
        <f t="shared" si="193"/>
        <v>65.819663437500012</v>
      </c>
      <c r="M541" s="73">
        <f t="shared" si="193"/>
        <v>65.819663437500012</v>
      </c>
      <c r="N541" s="73">
        <f t="shared" si="193"/>
        <v>65.819663437500012</v>
      </c>
      <c r="O541" s="73">
        <f t="shared" si="193"/>
        <v>65.819663437500012</v>
      </c>
      <c r="P541" s="73">
        <f t="shared" ref="P541:Z541" si="194">P540*$G$55</f>
        <v>65.819663437500012</v>
      </c>
      <c r="Q541" s="73">
        <f t="shared" si="194"/>
        <v>65.819663437500012</v>
      </c>
      <c r="R541" s="73">
        <f t="shared" si="194"/>
        <v>65.819663437500012</v>
      </c>
      <c r="S541" s="73">
        <f t="shared" si="194"/>
        <v>65.819663437500012</v>
      </c>
      <c r="T541" s="73">
        <f t="shared" si="194"/>
        <v>65.819663437500012</v>
      </c>
      <c r="U541" s="73">
        <f t="shared" si="194"/>
        <v>65.819663437500012</v>
      </c>
      <c r="V541" s="73">
        <f t="shared" si="194"/>
        <v>65.819663437500012</v>
      </c>
      <c r="W541" s="73">
        <f t="shared" si="194"/>
        <v>65.819663437500012</v>
      </c>
      <c r="X541" s="73">
        <f t="shared" si="194"/>
        <v>65.819663437500012</v>
      </c>
      <c r="Y541" s="73">
        <f t="shared" si="194"/>
        <v>65.819663437500012</v>
      </c>
      <c r="Z541" s="105">
        <f t="shared" si="194"/>
        <v>65.819663437500012</v>
      </c>
    </row>
    <row r="542" spans="2:26" x14ac:dyDescent="0.25">
      <c r="B542" s="12" t="s">
        <v>216</v>
      </c>
      <c r="C542" s="2"/>
      <c r="D542" s="2"/>
      <c r="E542" s="2" t="s">
        <v>213</v>
      </c>
      <c r="F542" s="184">
        <f>F540-F541</f>
        <v>0</v>
      </c>
      <c r="G542" s="73">
        <f t="shared" ref="G542:P542" si="195">G540-G541</f>
        <v>0</v>
      </c>
      <c r="H542" s="73">
        <f t="shared" si="195"/>
        <v>0</v>
      </c>
      <c r="I542" s="73">
        <f t="shared" si="195"/>
        <v>0</v>
      </c>
      <c r="J542" s="73">
        <f t="shared" si="195"/>
        <v>0</v>
      </c>
      <c r="K542" s="73">
        <f t="shared" si="195"/>
        <v>0</v>
      </c>
      <c r="L542" s="73">
        <f t="shared" si="195"/>
        <v>0</v>
      </c>
      <c r="M542" s="73">
        <f t="shared" si="195"/>
        <v>0</v>
      </c>
      <c r="N542" s="73">
        <f t="shared" si="195"/>
        <v>0</v>
      </c>
      <c r="O542" s="73">
        <f t="shared" si="195"/>
        <v>0</v>
      </c>
      <c r="P542" s="73">
        <f t="shared" si="195"/>
        <v>0</v>
      </c>
      <c r="Q542" s="73">
        <f t="shared" ref="Q542:Z542" si="196">Q540-Q541</f>
        <v>0</v>
      </c>
      <c r="R542" s="73">
        <f t="shared" si="196"/>
        <v>0</v>
      </c>
      <c r="S542" s="73">
        <f t="shared" si="196"/>
        <v>0</v>
      </c>
      <c r="T542" s="73">
        <f t="shared" si="196"/>
        <v>0</v>
      </c>
      <c r="U542" s="73">
        <f t="shared" si="196"/>
        <v>0</v>
      </c>
      <c r="V542" s="73">
        <f t="shared" si="196"/>
        <v>0</v>
      </c>
      <c r="W542" s="73">
        <f t="shared" si="196"/>
        <v>0</v>
      </c>
      <c r="X542" s="73">
        <f t="shared" si="196"/>
        <v>0</v>
      </c>
      <c r="Y542" s="73">
        <f t="shared" si="196"/>
        <v>0</v>
      </c>
      <c r="Z542" s="105">
        <f t="shared" si="196"/>
        <v>0</v>
      </c>
    </row>
    <row r="543" spans="2:26" x14ac:dyDescent="0.25">
      <c r="B543" s="92" t="s">
        <v>217</v>
      </c>
      <c r="C543" s="93"/>
      <c r="D543" s="93"/>
      <c r="E543" s="93" t="s">
        <v>212</v>
      </c>
      <c r="F543" s="186">
        <f t="shared" ref="F543:Z543" si="197">F541*$G$45*F368</f>
        <v>20064</v>
      </c>
      <c r="G543" s="124">
        <f t="shared" si="197"/>
        <v>20364.96</v>
      </c>
      <c r="H543" s="124">
        <f t="shared" si="197"/>
        <v>23430.407174999993</v>
      </c>
      <c r="I543" s="124">
        <f t="shared" si="197"/>
        <v>24970.956446756241</v>
      </c>
      <c r="J543" s="124">
        <f t="shared" si="197"/>
        <v>26612.796833130462</v>
      </c>
      <c r="K543" s="124">
        <f t="shared" si="197"/>
        <v>28362.588224908788</v>
      </c>
      <c r="L543" s="124">
        <f t="shared" si="197"/>
        <v>28788.027048282416</v>
      </c>
      <c r="M543" s="124">
        <f t="shared" si="197"/>
        <v>29219.847454006645</v>
      </c>
      <c r="N543" s="124">
        <f t="shared" si="197"/>
        <v>29658.145165816743</v>
      </c>
      <c r="O543" s="124">
        <f t="shared" si="197"/>
        <v>30103.017343303993</v>
      </c>
      <c r="P543" s="124">
        <f t="shared" si="197"/>
        <v>30554.562603453549</v>
      </c>
      <c r="Q543" s="124">
        <f t="shared" si="197"/>
        <v>31012.881042505349</v>
      </c>
      <c r="R543" s="124">
        <f t="shared" si="197"/>
        <v>31478.074258142926</v>
      </c>
      <c r="S543" s="124">
        <f t="shared" si="197"/>
        <v>31950.24537201507</v>
      </c>
      <c r="T543" s="124">
        <f t="shared" si="197"/>
        <v>32429.499052595293</v>
      </c>
      <c r="U543" s="124">
        <f t="shared" si="197"/>
        <v>32915.941538384213</v>
      </c>
      <c r="V543" s="124">
        <f t="shared" si="197"/>
        <v>33409.680661459977</v>
      </c>
      <c r="W543" s="124">
        <f t="shared" si="197"/>
        <v>33910.825871381872</v>
      </c>
      <c r="X543" s="124">
        <f t="shared" si="197"/>
        <v>34419.488259452599</v>
      </c>
      <c r="Y543" s="124">
        <f t="shared" si="197"/>
        <v>34935.780583344378</v>
      </c>
      <c r="Z543" s="125">
        <f t="shared" si="197"/>
        <v>35459.817292094544</v>
      </c>
    </row>
    <row r="544" spans="2:26" x14ac:dyDescent="0.25">
      <c r="B544" s="81" t="s">
        <v>218</v>
      </c>
      <c r="C544" s="22"/>
      <c r="D544" s="22"/>
      <c r="E544" s="22" t="s">
        <v>212</v>
      </c>
      <c r="F544" s="189">
        <f t="shared" ref="F544:Z544" si="198">F542*$G$45*F368</f>
        <v>0</v>
      </c>
      <c r="G544" s="190">
        <f t="shared" si="198"/>
        <v>0</v>
      </c>
      <c r="H544" s="190">
        <f t="shared" si="198"/>
        <v>0</v>
      </c>
      <c r="I544" s="190">
        <f t="shared" si="198"/>
        <v>0</v>
      </c>
      <c r="J544" s="190">
        <f t="shared" si="198"/>
        <v>0</v>
      </c>
      <c r="K544" s="190">
        <f t="shared" si="198"/>
        <v>0</v>
      </c>
      <c r="L544" s="190">
        <f t="shared" si="198"/>
        <v>0</v>
      </c>
      <c r="M544" s="190">
        <f t="shared" si="198"/>
        <v>0</v>
      </c>
      <c r="N544" s="190">
        <f t="shared" si="198"/>
        <v>0</v>
      </c>
      <c r="O544" s="190">
        <f t="shared" si="198"/>
        <v>0</v>
      </c>
      <c r="P544" s="190">
        <f t="shared" si="198"/>
        <v>0</v>
      </c>
      <c r="Q544" s="190">
        <f t="shared" si="198"/>
        <v>0</v>
      </c>
      <c r="R544" s="190">
        <f t="shared" si="198"/>
        <v>0</v>
      </c>
      <c r="S544" s="190">
        <f t="shared" si="198"/>
        <v>0</v>
      </c>
      <c r="T544" s="190">
        <f t="shared" si="198"/>
        <v>0</v>
      </c>
      <c r="U544" s="190">
        <f t="shared" si="198"/>
        <v>0</v>
      </c>
      <c r="V544" s="190">
        <f t="shared" si="198"/>
        <v>0</v>
      </c>
      <c r="W544" s="190">
        <f t="shared" si="198"/>
        <v>0</v>
      </c>
      <c r="X544" s="190">
        <f t="shared" si="198"/>
        <v>0</v>
      </c>
      <c r="Y544" s="190">
        <f t="shared" si="198"/>
        <v>0</v>
      </c>
      <c r="Z544" s="298">
        <f t="shared" si="198"/>
        <v>0</v>
      </c>
    </row>
    <row r="545" spans="2:26" x14ac:dyDescent="0.25">
      <c r="B545" s="10"/>
      <c r="C545" s="2"/>
      <c r="D545" s="2"/>
      <c r="E545" s="2"/>
      <c r="F545" s="184"/>
      <c r="G545" s="73"/>
      <c r="H545" s="73"/>
      <c r="I545" s="73"/>
      <c r="J545" s="73"/>
      <c r="K545" s="73"/>
      <c r="L545" s="73"/>
      <c r="M545" s="73"/>
      <c r="N545" s="73"/>
      <c r="O545" s="73"/>
      <c r="P545" s="73"/>
      <c r="Q545" s="73"/>
      <c r="R545" s="73"/>
      <c r="S545" s="73"/>
      <c r="T545" s="73"/>
      <c r="U545" s="73"/>
      <c r="V545" s="73"/>
      <c r="W545" s="73"/>
      <c r="X545" s="73"/>
      <c r="Y545" s="73"/>
      <c r="Z545" s="105"/>
    </row>
    <row r="546" spans="2:26" x14ac:dyDescent="0.25">
      <c r="B546" s="78" t="s">
        <v>41</v>
      </c>
      <c r="C546" s="2"/>
      <c r="D546" s="2"/>
      <c r="E546" s="2"/>
      <c r="F546" s="184"/>
      <c r="G546" s="73"/>
      <c r="H546" s="73"/>
      <c r="I546" s="73"/>
      <c r="J546" s="73"/>
      <c r="K546" s="73"/>
      <c r="L546" s="73"/>
      <c r="M546" s="73"/>
      <c r="N546" s="73"/>
      <c r="O546" s="73"/>
      <c r="P546" s="73"/>
      <c r="Q546" s="73"/>
      <c r="R546" s="73"/>
      <c r="S546" s="73"/>
      <c r="T546" s="73"/>
      <c r="U546" s="73"/>
      <c r="V546" s="73"/>
      <c r="W546" s="73"/>
      <c r="X546" s="73"/>
      <c r="Y546" s="73"/>
      <c r="Z546" s="105"/>
    </row>
    <row r="547" spans="2:26" x14ac:dyDescent="0.25">
      <c r="B547" s="10" t="s">
        <v>214</v>
      </c>
      <c r="C547" s="2"/>
      <c r="D547" s="2"/>
      <c r="E547" s="2" t="s">
        <v>213</v>
      </c>
      <c r="F547" s="184">
        <f>F511</f>
        <v>211.2</v>
      </c>
      <c r="G547" s="73">
        <f>G511</f>
        <v>211.2</v>
      </c>
      <c r="H547" s="73">
        <f>$G$39*(1-($G$336+$I$336))*G270</f>
        <v>239.4</v>
      </c>
      <c r="I547" s="73">
        <f>H547*G271</f>
        <v>251.37</v>
      </c>
      <c r="J547" s="73">
        <f>I547*G272</f>
        <v>263.93850000000003</v>
      </c>
      <c r="K547" s="73">
        <f>J547*G273</f>
        <v>277.13542500000005</v>
      </c>
      <c r="L547" s="73">
        <f t="shared" ref="L547:Z547" si="199">$K$547*G362</f>
        <v>277.13542500000005</v>
      </c>
      <c r="M547" s="73">
        <f t="shared" si="199"/>
        <v>277.13542500000005</v>
      </c>
      <c r="N547" s="73">
        <f t="shared" si="199"/>
        <v>277.13542500000005</v>
      </c>
      <c r="O547" s="73">
        <f t="shared" si="199"/>
        <v>277.13542500000005</v>
      </c>
      <c r="P547" s="73">
        <f t="shared" si="199"/>
        <v>277.13542500000005</v>
      </c>
      <c r="Q547" s="73">
        <f t="shared" si="199"/>
        <v>277.13542500000005</v>
      </c>
      <c r="R547" s="73">
        <f t="shared" si="199"/>
        <v>277.13542500000005</v>
      </c>
      <c r="S547" s="73">
        <f t="shared" si="199"/>
        <v>277.13542500000005</v>
      </c>
      <c r="T547" s="73">
        <f t="shared" si="199"/>
        <v>277.13542500000005</v>
      </c>
      <c r="U547" s="73">
        <f t="shared" si="199"/>
        <v>277.13542500000005</v>
      </c>
      <c r="V547" s="73">
        <f t="shared" si="199"/>
        <v>277.13542500000005</v>
      </c>
      <c r="W547" s="73">
        <f t="shared" si="199"/>
        <v>277.13542500000005</v>
      </c>
      <c r="X547" s="73">
        <f t="shared" si="199"/>
        <v>277.13542500000005</v>
      </c>
      <c r="Y547" s="73">
        <f t="shared" si="199"/>
        <v>277.13542500000005</v>
      </c>
      <c r="Z547" s="105">
        <f t="shared" si="199"/>
        <v>277.13542500000005</v>
      </c>
    </row>
    <row r="548" spans="2:26" x14ac:dyDescent="0.25">
      <c r="B548" s="10" t="s">
        <v>215</v>
      </c>
      <c r="C548" s="2"/>
      <c r="D548" s="2"/>
      <c r="E548" s="2" t="s">
        <v>213</v>
      </c>
      <c r="F548" s="184">
        <f t="shared" ref="F548:O548" si="200">F547*$G$56</f>
        <v>0</v>
      </c>
      <c r="G548" s="73">
        <f t="shared" si="200"/>
        <v>0</v>
      </c>
      <c r="H548" s="73">
        <f t="shared" si="200"/>
        <v>0</v>
      </c>
      <c r="I548" s="73">
        <f t="shared" si="200"/>
        <v>0</v>
      </c>
      <c r="J548" s="73">
        <f t="shared" si="200"/>
        <v>0</v>
      </c>
      <c r="K548" s="73">
        <f t="shared" si="200"/>
        <v>0</v>
      </c>
      <c r="L548" s="73">
        <f t="shared" si="200"/>
        <v>0</v>
      </c>
      <c r="M548" s="73">
        <f t="shared" si="200"/>
        <v>0</v>
      </c>
      <c r="N548" s="73">
        <f t="shared" si="200"/>
        <v>0</v>
      </c>
      <c r="O548" s="73">
        <f t="shared" si="200"/>
        <v>0</v>
      </c>
      <c r="P548" s="73">
        <f t="shared" ref="P548:Z548" si="201">P547*$G$56</f>
        <v>0</v>
      </c>
      <c r="Q548" s="73">
        <f t="shared" si="201"/>
        <v>0</v>
      </c>
      <c r="R548" s="73">
        <f t="shared" si="201"/>
        <v>0</v>
      </c>
      <c r="S548" s="73">
        <f t="shared" si="201"/>
        <v>0</v>
      </c>
      <c r="T548" s="73">
        <f t="shared" si="201"/>
        <v>0</v>
      </c>
      <c r="U548" s="73">
        <f t="shared" si="201"/>
        <v>0</v>
      </c>
      <c r="V548" s="73">
        <f t="shared" si="201"/>
        <v>0</v>
      </c>
      <c r="W548" s="73">
        <f t="shared" si="201"/>
        <v>0</v>
      </c>
      <c r="X548" s="73">
        <f t="shared" si="201"/>
        <v>0</v>
      </c>
      <c r="Y548" s="73">
        <f t="shared" si="201"/>
        <v>0</v>
      </c>
      <c r="Z548" s="105">
        <f t="shared" si="201"/>
        <v>0</v>
      </c>
    </row>
    <row r="549" spans="2:26" x14ac:dyDescent="0.25">
      <c r="B549" s="12" t="s">
        <v>216</v>
      </c>
      <c r="C549" s="2"/>
      <c r="D549" s="2"/>
      <c r="E549" s="2" t="s">
        <v>213</v>
      </c>
      <c r="F549" s="184">
        <f>F547-F548</f>
        <v>211.2</v>
      </c>
      <c r="G549" s="73">
        <f t="shared" ref="G549:P549" si="202">G547-G548</f>
        <v>211.2</v>
      </c>
      <c r="H549" s="73">
        <f t="shared" si="202"/>
        <v>239.4</v>
      </c>
      <c r="I549" s="73">
        <f t="shared" si="202"/>
        <v>251.37</v>
      </c>
      <c r="J549" s="73">
        <f t="shared" si="202"/>
        <v>263.93850000000003</v>
      </c>
      <c r="K549" s="73">
        <f t="shared" si="202"/>
        <v>277.13542500000005</v>
      </c>
      <c r="L549" s="73">
        <f t="shared" si="202"/>
        <v>277.13542500000005</v>
      </c>
      <c r="M549" s="73">
        <f t="shared" si="202"/>
        <v>277.13542500000005</v>
      </c>
      <c r="N549" s="73">
        <f t="shared" si="202"/>
        <v>277.13542500000005</v>
      </c>
      <c r="O549" s="73">
        <f t="shared" si="202"/>
        <v>277.13542500000005</v>
      </c>
      <c r="P549" s="73">
        <f t="shared" si="202"/>
        <v>277.13542500000005</v>
      </c>
      <c r="Q549" s="73">
        <f t="shared" ref="Q549:Z549" si="203">Q547-Q548</f>
        <v>277.13542500000005</v>
      </c>
      <c r="R549" s="73">
        <f t="shared" si="203"/>
        <v>277.13542500000005</v>
      </c>
      <c r="S549" s="73">
        <f t="shared" si="203"/>
        <v>277.13542500000005</v>
      </c>
      <c r="T549" s="73">
        <f t="shared" si="203"/>
        <v>277.13542500000005</v>
      </c>
      <c r="U549" s="73">
        <f t="shared" si="203"/>
        <v>277.13542500000005</v>
      </c>
      <c r="V549" s="73">
        <f t="shared" si="203"/>
        <v>277.13542500000005</v>
      </c>
      <c r="W549" s="73">
        <f t="shared" si="203"/>
        <v>277.13542500000005</v>
      </c>
      <c r="X549" s="73">
        <f t="shared" si="203"/>
        <v>277.13542500000005</v>
      </c>
      <c r="Y549" s="73">
        <f t="shared" si="203"/>
        <v>277.13542500000005</v>
      </c>
      <c r="Z549" s="105">
        <f t="shared" si="203"/>
        <v>277.13542500000005</v>
      </c>
    </row>
    <row r="550" spans="2:26" x14ac:dyDescent="0.25">
      <c r="B550" s="92" t="s">
        <v>217</v>
      </c>
      <c r="C550" s="93"/>
      <c r="D550" s="93"/>
      <c r="E550" s="93" t="s">
        <v>212</v>
      </c>
      <c r="F550" s="186">
        <f t="shared" ref="F550:Z550" si="204">F548*$G$46*F369</f>
        <v>0</v>
      </c>
      <c r="G550" s="124">
        <f t="shared" si="204"/>
        <v>0</v>
      </c>
      <c r="H550" s="124">
        <f t="shared" si="204"/>
        <v>0</v>
      </c>
      <c r="I550" s="124">
        <f t="shared" si="204"/>
        <v>0</v>
      </c>
      <c r="J550" s="124">
        <f t="shared" si="204"/>
        <v>0</v>
      </c>
      <c r="K550" s="124">
        <f t="shared" si="204"/>
        <v>0</v>
      </c>
      <c r="L550" s="124">
        <f t="shared" si="204"/>
        <v>0</v>
      </c>
      <c r="M550" s="124">
        <f t="shared" si="204"/>
        <v>0</v>
      </c>
      <c r="N550" s="124">
        <f t="shared" si="204"/>
        <v>0</v>
      </c>
      <c r="O550" s="124">
        <f t="shared" si="204"/>
        <v>0</v>
      </c>
      <c r="P550" s="124">
        <f t="shared" si="204"/>
        <v>0</v>
      </c>
      <c r="Q550" s="124">
        <f t="shared" si="204"/>
        <v>0</v>
      </c>
      <c r="R550" s="124">
        <f t="shared" si="204"/>
        <v>0</v>
      </c>
      <c r="S550" s="124">
        <f t="shared" si="204"/>
        <v>0</v>
      </c>
      <c r="T550" s="124">
        <f t="shared" si="204"/>
        <v>0</v>
      </c>
      <c r="U550" s="124">
        <f t="shared" si="204"/>
        <v>0</v>
      </c>
      <c r="V550" s="124">
        <f t="shared" si="204"/>
        <v>0</v>
      </c>
      <c r="W550" s="124">
        <f t="shared" si="204"/>
        <v>0</v>
      </c>
      <c r="X550" s="124">
        <f t="shared" si="204"/>
        <v>0</v>
      </c>
      <c r="Y550" s="124">
        <f t="shared" si="204"/>
        <v>0</v>
      </c>
      <c r="Z550" s="125">
        <f t="shared" si="204"/>
        <v>0</v>
      </c>
    </row>
    <row r="551" spans="2:26" x14ac:dyDescent="0.25">
      <c r="B551" s="81" t="s">
        <v>218</v>
      </c>
      <c r="C551" s="22"/>
      <c r="D551" s="22"/>
      <c r="E551" s="22" t="s">
        <v>212</v>
      </c>
      <c r="F551" s="189">
        <f t="shared" ref="F551:Z551" si="205">F549*$G$46*F369</f>
        <v>84480</v>
      </c>
      <c r="G551" s="190">
        <f t="shared" si="205"/>
        <v>84480</v>
      </c>
      <c r="H551" s="190">
        <f t="shared" si="205"/>
        <v>95760</v>
      </c>
      <c r="I551" s="190">
        <f t="shared" si="205"/>
        <v>100548</v>
      </c>
      <c r="J551" s="190">
        <f t="shared" si="205"/>
        <v>105575.40000000001</v>
      </c>
      <c r="K551" s="190">
        <f t="shared" si="205"/>
        <v>110854.17000000003</v>
      </c>
      <c r="L551" s="190">
        <f t="shared" si="205"/>
        <v>110854.17000000003</v>
      </c>
      <c r="M551" s="190">
        <f t="shared" si="205"/>
        <v>110854.17000000003</v>
      </c>
      <c r="N551" s="190">
        <f t="shared" si="205"/>
        <v>110854.17000000003</v>
      </c>
      <c r="O551" s="190">
        <f t="shared" si="205"/>
        <v>110854.17000000003</v>
      </c>
      <c r="P551" s="190">
        <f t="shared" si="205"/>
        <v>110854.17000000003</v>
      </c>
      <c r="Q551" s="190">
        <f t="shared" si="205"/>
        <v>110854.17000000003</v>
      </c>
      <c r="R551" s="190">
        <f t="shared" si="205"/>
        <v>110854.17000000003</v>
      </c>
      <c r="S551" s="190">
        <f t="shared" si="205"/>
        <v>110854.17000000003</v>
      </c>
      <c r="T551" s="190">
        <f t="shared" si="205"/>
        <v>110854.17000000003</v>
      </c>
      <c r="U551" s="190">
        <f t="shared" si="205"/>
        <v>110854.17000000003</v>
      </c>
      <c r="V551" s="190">
        <f t="shared" si="205"/>
        <v>110854.17000000003</v>
      </c>
      <c r="W551" s="190">
        <f t="shared" si="205"/>
        <v>110854.17000000003</v>
      </c>
      <c r="X551" s="190">
        <f t="shared" si="205"/>
        <v>110854.17000000003</v>
      </c>
      <c r="Y551" s="190">
        <f t="shared" si="205"/>
        <v>110854.17000000003</v>
      </c>
      <c r="Z551" s="298">
        <f t="shared" si="205"/>
        <v>110854.17000000003</v>
      </c>
    </row>
    <row r="552" spans="2:26" x14ac:dyDescent="0.25">
      <c r="B552" s="10"/>
      <c r="C552" s="2"/>
      <c r="D552" s="2"/>
      <c r="E552" s="2"/>
      <c r="F552" s="184"/>
      <c r="G552" s="73"/>
      <c r="H552" s="73"/>
      <c r="I552" s="73"/>
      <c r="J552" s="73"/>
      <c r="K552" s="73"/>
      <c r="L552" s="73"/>
      <c r="M552" s="73"/>
      <c r="N552" s="73"/>
      <c r="O552" s="73"/>
      <c r="P552" s="73"/>
      <c r="Q552" s="73"/>
      <c r="R552" s="73"/>
      <c r="S552" s="73"/>
      <c r="T552" s="73"/>
      <c r="U552" s="73"/>
      <c r="V552" s="73"/>
      <c r="W552" s="73"/>
      <c r="X552" s="73"/>
      <c r="Y552" s="73"/>
      <c r="Z552" s="105"/>
    </row>
    <row r="553" spans="2:26" x14ac:dyDescent="0.25">
      <c r="B553" s="78" t="s">
        <v>207</v>
      </c>
      <c r="C553" s="2"/>
      <c r="D553" s="2"/>
      <c r="E553" s="2"/>
      <c r="F553" s="184"/>
      <c r="G553" s="73"/>
      <c r="H553" s="73"/>
      <c r="I553" s="73"/>
      <c r="J553" s="73"/>
      <c r="K553" s="73"/>
      <c r="L553" s="73"/>
      <c r="M553" s="73"/>
      <c r="N553" s="73"/>
      <c r="O553" s="73"/>
      <c r="P553" s="73"/>
      <c r="Q553" s="73"/>
      <c r="R553" s="73"/>
      <c r="S553" s="73"/>
      <c r="T553" s="73"/>
      <c r="U553" s="73"/>
      <c r="V553" s="73"/>
      <c r="W553" s="73"/>
      <c r="X553" s="73"/>
      <c r="Y553" s="73"/>
      <c r="Z553" s="105"/>
    </row>
    <row r="554" spans="2:26" x14ac:dyDescent="0.25">
      <c r="B554" s="10" t="s">
        <v>214</v>
      </c>
      <c r="C554" s="2"/>
      <c r="D554" s="2"/>
      <c r="E554" s="2" t="s">
        <v>313</v>
      </c>
      <c r="F554" s="184">
        <f>F518</f>
        <v>27709</v>
      </c>
      <c r="G554" s="73">
        <f>G518</f>
        <v>27709</v>
      </c>
      <c r="H554" s="73">
        <f>$G$40*(1-($G$336+$I$336))*G275</f>
        <v>31408.78125</v>
      </c>
      <c r="I554" s="73">
        <f>H554*G276</f>
        <v>32979.220312500001</v>
      </c>
      <c r="J554" s="73">
        <f>I554*G277</f>
        <v>34628.181328125</v>
      </c>
      <c r="K554" s="73">
        <f>J554*G278</f>
        <v>36359.590394531253</v>
      </c>
      <c r="L554" s="73">
        <f t="shared" ref="L554:Z554" si="206">$K$554*G363</f>
        <v>36359.590394531253</v>
      </c>
      <c r="M554" s="73">
        <f t="shared" si="206"/>
        <v>36359.590394531253</v>
      </c>
      <c r="N554" s="73">
        <f t="shared" si="206"/>
        <v>36359.590394531253</v>
      </c>
      <c r="O554" s="73">
        <f t="shared" si="206"/>
        <v>36359.590394531253</v>
      </c>
      <c r="P554" s="73">
        <f t="shared" si="206"/>
        <v>36359.590394531253</v>
      </c>
      <c r="Q554" s="73">
        <f t="shared" si="206"/>
        <v>36359.590394531253</v>
      </c>
      <c r="R554" s="73">
        <f t="shared" si="206"/>
        <v>36359.590394531253</v>
      </c>
      <c r="S554" s="73">
        <f t="shared" si="206"/>
        <v>36359.590394531253</v>
      </c>
      <c r="T554" s="73">
        <f t="shared" si="206"/>
        <v>36359.590394531253</v>
      </c>
      <c r="U554" s="73">
        <f t="shared" si="206"/>
        <v>36359.590394531253</v>
      </c>
      <c r="V554" s="73">
        <f t="shared" si="206"/>
        <v>36359.590394531253</v>
      </c>
      <c r="W554" s="73">
        <f t="shared" si="206"/>
        <v>36359.590394531253</v>
      </c>
      <c r="X554" s="73">
        <f t="shared" si="206"/>
        <v>36359.590394531253</v>
      </c>
      <c r="Y554" s="73">
        <f t="shared" si="206"/>
        <v>36359.590394531253</v>
      </c>
      <c r="Z554" s="105">
        <f t="shared" si="206"/>
        <v>36359.590394531253</v>
      </c>
    </row>
    <row r="555" spans="2:26" x14ac:dyDescent="0.25">
      <c r="B555" s="10" t="s">
        <v>215</v>
      </c>
      <c r="C555" s="2"/>
      <c r="D555" s="2"/>
      <c r="E555" s="2" t="s">
        <v>313</v>
      </c>
      <c r="F555" s="184">
        <f t="shared" ref="F555:O555" si="207">F554*$G$57</f>
        <v>554.18000000000006</v>
      </c>
      <c r="G555" s="73">
        <f t="shared" si="207"/>
        <v>554.18000000000006</v>
      </c>
      <c r="H555" s="73">
        <f t="shared" si="207"/>
        <v>628.17562499999997</v>
      </c>
      <c r="I555" s="73">
        <f t="shared" si="207"/>
        <v>659.58440625000003</v>
      </c>
      <c r="J555" s="73">
        <f t="shared" si="207"/>
        <v>692.56362656249996</v>
      </c>
      <c r="K555" s="73">
        <f t="shared" si="207"/>
        <v>727.19180789062511</v>
      </c>
      <c r="L555" s="73">
        <f t="shared" si="207"/>
        <v>727.19180789062511</v>
      </c>
      <c r="M555" s="73">
        <f t="shared" si="207"/>
        <v>727.19180789062511</v>
      </c>
      <c r="N555" s="73">
        <f t="shared" si="207"/>
        <v>727.19180789062511</v>
      </c>
      <c r="O555" s="73">
        <f t="shared" si="207"/>
        <v>727.19180789062511</v>
      </c>
      <c r="P555" s="73">
        <f t="shared" ref="P555:Z555" si="208">P554*$G$57</f>
        <v>727.19180789062511</v>
      </c>
      <c r="Q555" s="73">
        <f t="shared" si="208"/>
        <v>727.19180789062511</v>
      </c>
      <c r="R555" s="73">
        <f t="shared" si="208"/>
        <v>727.19180789062511</v>
      </c>
      <c r="S555" s="73">
        <f t="shared" si="208"/>
        <v>727.19180789062511</v>
      </c>
      <c r="T555" s="73">
        <f t="shared" si="208"/>
        <v>727.19180789062511</v>
      </c>
      <c r="U555" s="73">
        <f t="shared" si="208"/>
        <v>727.19180789062511</v>
      </c>
      <c r="V555" s="73">
        <f t="shared" si="208"/>
        <v>727.19180789062511</v>
      </c>
      <c r="W555" s="73">
        <f t="shared" si="208"/>
        <v>727.19180789062511</v>
      </c>
      <c r="X555" s="73">
        <f t="shared" si="208"/>
        <v>727.19180789062511</v>
      </c>
      <c r="Y555" s="73">
        <f t="shared" si="208"/>
        <v>727.19180789062511</v>
      </c>
      <c r="Z555" s="105">
        <f t="shared" si="208"/>
        <v>727.19180789062511</v>
      </c>
    </row>
    <row r="556" spans="2:26" x14ac:dyDescent="0.25">
      <c r="B556" s="12" t="s">
        <v>216</v>
      </c>
      <c r="C556" s="2"/>
      <c r="D556" s="2"/>
      <c r="E556" s="2" t="s">
        <v>313</v>
      </c>
      <c r="F556" s="184">
        <f t="shared" ref="F556:O556" si="209">F554-F555</f>
        <v>27154.82</v>
      </c>
      <c r="G556" s="73">
        <f t="shared" si="209"/>
        <v>27154.82</v>
      </c>
      <c r="H556" s="73">
        <f t="shared" si="209"/>
        <v>30780.605625</v>
      </c>
      <c r="I556" s="73">
        <f t="shared" si="209"/>
        <v>32319.635906250001</v>
      </c>
      <c r="J556" s="73">
        <f t="shared" si="209"/>
        <v>33935.6177015625</v>
      </c>
      <c r="K556" s="73">
        <f t="shared" si="209"/>
        <v>35632.398586640629</v>
      </c>
      <c r="L556" s="73">
        <f t="shared" si="209"/>
        <v>35632.398586640629</v>
      </c>
      <c r="M556" s="73">
        <f t="shared" si="209"/>
        <v>35632.398586640629</v>
      </c>
      <c r="N556" s="73">
        <f t="shared" si="209"/>
        <v>35632.398586640629</v>
      </c>
      <c r="O556" s="73">
        <f t="shared" si="209"/>
        <v>35632.398586640629</v>
      </c>
      <c r="P556" s="73">
        <f t="shared" ref="P556:Z556" si="210">P554-P555</f>
        <v>35632.398586640629</v>
      </c>
      <c r="Q556" s="73">
        <f t="shared" si="210"/>
        <v>35632.398586640629</v>
      </c>
      <c r="R556" s="73">
        <f t="shared" si="210"/>
        <v>35632.398586640629</v>
      </c>
      <c r="S556" s="73">
        <f t="shared" si="210"/>
        <v>35632.398586640629</v>
      </c>
      <c r="T556" s="73">
        <f t="shared" si="210"/>
        <v>35632.398586640629</v>
      </c>
      <c r="U556" s="73">
        <f t="shared" si="210"/>
        <v>35632.398586640629</v>
      </c>
      <c r="V556" s="73">
        <f t="shared" si="210"/>
        <v>35632.398586640629</v>
      </c>
      <c r="W556" s="73">
        <f t="shared" si="210"/>
        <v>35632.398586640629</v>
      </c>
      <c r="X556" s="73">
        <f t="shared" si="210"/>
        <v>35632.398586640629</v>
      </c>
      <c r="Y556" s="73">
        <f t="shared" si="210"/>
        <v>35632.398586640629</v>
      </c>
      <c r="Z556" s="105">
        <f t="shared" si="210"/>
        <v>35632.398586640629</v>
      </c>
    </row>
    <row r="557" spans="2:26" x14ac:dyDescent="0.25">
      <c r="B557" s="92" t="s">
        <v>217</v>
      </c>
      <c r="C557" s="93"/>
      <c r="D557" s="93"/>
      <c r="E557" s="93" t="s">
        <v>212</v>
      </c>
      <c r="F557" s="186">
        <f t="shared" ref="F557:Z557" si="211">F555*$G$47*F370</f>
        <v>1246.9050000000002</v>
      </c>
      <c r="G557" s="124">
        <f t="shared" si="211"/>
        <v>1246.9050000000002</v>
      </c>
      <c r="H557" s="124">
        <f t="shared" si="211"/>
        <v>1413.3951562499999</v>
      </c>
      <c r="I557" s="124">
        <f t="shared" si="211"/>
        <v>1484.0649140625001</v>
      </c>
      <c r="J557" s="124">
        <f t="shared" si="211"/>
        <v>1558.2681597656249</v>
      </c>
      <c r="K557" s="124">
        <f t="shared" si="211"/>
        <v>1636.1815677539066</v>
      </c>
      <c r="L557" s="124">
        <f t="shared" si="211"/>
        <v>1636.1815677539066</v>
      </c>
      <c r="M557" s="124">
        <f t="shared" si="211"/>
        <v>1636.1815677539066</v>
      </c>
      <c r="N557" s="124">
        <f t="shared" si="211"/>
        <v>1636.1815677539066</v>
      </c>
      <c r="O557" s="124">
        <f t="shared" si="211"/>
        <v>1636.1815677539066</v>
      </c>
      <c r="P557" s="124">
        <f t="shared" si="211"/>
        <v>1636.1815677539066</v>
      </c>
      <c r="Q557" s="124">
        <f t="shared" si="211"/>
        <v>1636.1815677539066</v>
      </c>
      <c r="R557" s="124">
        <f t="shared" si="211"/>
        <v>1636.1815677539066</v>
      </c>
      <c r="S557" s="124">
        <f t="shared" si="211"/>
        <v>1636.1815677539066</v>
      </c>
      <c r="T557" s="124">
        <f t="shared" si="211"/>
        <v>1636.1815677539066</v>
      </c>
      <c r="U557" s="124">
        <f t="shared" si="211"/>
        <v>1636.1815677539066</v>
      </c>
      <c r="V557" s="124">
        <f t="shared" si="211"/>
        <v>1636.1815677539066</v>
      </c>
      <c r="W557" s="124">
        <f t="shared" si="211"/>
        <v>1636.1815677539066</v>
      </c>
      <c r="X557" s="124">
        <f t="shared" si="211"/>
        <v>1636.1815677539066</v>
      </c>
      <c r="Y557" s="124">
        <f t="shared" si="211"/>
        <v>1636.1815677539066</v>
      </c>
      <c r="Z557" s="125">
        <f t="shared" si="211"/>
        <v>1636.1815677539066</v>
      </c>
    </row>
    <row r="558" spans="2:26" x14ac:dyDescent="0.25">
      <c r="B558" s="81" t="s">
        <v>218</v>
      </c>
      <c r="C558" s="22"/>
      <c r="D558" s="22"/>
      <c r="E558" s="22" t="s">
        <v>212</v>
      </c>
      <c r="F558" s="189">
        <f t="shared" ref="F558:Z558" si="212">F556*$G$47*F370</f>
        <v>61098.345000000001</v>
      </c>
      <c r="G558" s="190">
        <f t="shared" si="212"/>
        <v>61098.345000000001</v>
      </c>
      <c r="H558" s="190">
        <f t="shared" si="212"/>
        <v>69256.362656249999</v>
      </c>
      <c r="I558" s="190">
        <f t="shared" si="212"/>
        <v>72719.180789062506</v>
      </c>
      <c r="J558" s="190">
        <f t="shared" si="212"/>
        <v>76355.139828515617</v>
      </c>
      <c r="K558" s="190">
        <f t="shared" si="212"/>
        <v>80172.896819941408</v>
      </c>
      <c r="L558" s="190">
        <f t="shared" si="212"/>
        <v>80172.896819941408</v>
      </c>
      <c r="M558" s="190">
        <f t="shared" si="212"/>
        <v>80172.896819941408</v>
      </c>
      <c r="N558" s="190">
        <f t="shared" si="212"/>
        <v>80172.896819941408</v>
      </c>
      <c r="O558" s="190">
        <f t="shared" si="212"/>
        <v>80172.896819941408</v>
      </c>
      <c r="P558" s="190">
        <f t="shared" si="212"/>
        <v>80172.896819941408</v>
      </c>
      <c r="Q558" s="190">
        <f t="shared" si="212"/>
        <v>80172.896819941408</v>
      </c>
      <c r="R558" s="190">
        <f t="shared" si="212"/>
        <v>80172.896819941408</v>
      </c>
      <c r="S558" s="190">
        <f t="shared" si="212"/>
        <v>80172.896819941408</v>
      </c>
      <c r="T558" s="190">
        <f t="shared" si="212"/>
        <v>80172.896819941408</v>
      </c>
      <c r="U558" s="190">
        <f t="shared" si="212"/>
        <v>80172.896819941408</v>
      </c>
      <c r="V558" s="190">
        <f t="shared" si="212"/>
        <v>80172.896819941408</v>
      </c>
      <c r="W558" s="190">
        <f t="shared" si="212"/>
        <v>80172.896819941408</v>
      </c>
      <c r="X558" s="190">
        <f t="shared" si="212"/>
        <v>80172.896819941408</v>
      </c>
      <c r="Y558" s="190">
        <f t="shared" si="212"/>
        <v>80172.896819941408</v>
      </c>
      <c r="Z558" s="298">
        <f t="shared" si="212"/>
        <v>80172.896819941408</v>
      </c>
    </row>
    <row r="559" spans="2:26" x14ac:dyDescent="0.25">
      <c r="B559" s="10"/>
      <c r="C559" s="2"/>
      <c r="D559" s="2"/>
      <c r="E559" s="2"/>
      <c r="F559" s="184"/>
      <c r="G559" s="73"/>
      <c r="H559" s="73"/>
      <c r="I559" s="73"/>
      <c r="J559" s="73"/>
      <c r="K559" s="73"/>
      <c r="L559" s="73"/>
      <c r="M559" s="73"/>
      <c r="N559" s="73"/>
      <c r="O559" s="73"/>
      <c r="P559" s="73"/>
      <c r="Q559" s="73"/>
      <c r="R559" s="73"/>
      <c r="S559" s="73"/>
      <c r="T559" s="73"/>
      <c r="U559" s="73"/>
      <c r="V559" s="73"/>
      <c r="W559" s="73"/>
      <c r="X559" s="73"/>
      <c r="Y559" s="73"/>
      <c r="Z559" s="105"/>
    </row>
    <row r="560" spans="2:26" x14ac:dyDescent="0.25">
      <c r="B560" s="78" t="s">
        <v>176</v>
      </c>
      <c r="C560" s="2"/>
      <c r="D560" s="2"/>
      <c r="E560" s="2"/>
      <c r="F560" s="184"/>
      <c r="G560" s="73"/>
      <c r="H560" s="73"/>
      <c r="I560" s="73"/>
      <c r="J560" s="73"/>
      <c r="K560" s="73"/>
      <c r="L560" s="73"/>
      <c r="M560" s="73"/>
      <c r="N560" s="73"/>
      <c r="O560" s="73"/>
      <c r="P560" s="73"/>
      <c r="Q560" s="73"/>
      <c r="R560" s="73"/>
      <c r="S560" s="73"/>
      <c r="T560" s="73"/>
      <c r="U560" s="73"/>
      <c r="V560" s="73"/>
      <c r="W560" s="73"/>
      <c r="X560" s="73"/>
      <c r="Y560" s="73"/>
      <c r="Z560" s="105"/>
    </row>
    <row r="561" spans="1:26" x14ac:dyDescent="0.25">
      <c r="B561" s="10" t="s">
        <v>214</v>
      </c>
      <c r="C561" s="2"/>
      <c r="D561" s="2"/>
      <c r="E561" s="2" t="s">
        <v>213</v>
      </c>
      <c r="F561" s="184">
        <f>F525</f>
        <v>14.107499999999998</v>
      </c>
      <c r="G561" s="73">
        <f>G525</f>
        <v>14.107499999999998</v>
      </c>
      <c r="H561" s="73">
        <f>$G$41*(1-($G$337+$I$337))*G280</f>
        <v>15.334852499999997</v>
      </c>
      <c r="I561" s="73">
        <f>H561*G281</f>
        <v>16.668984667499995</v>
      </c>
      <c r="J561" s="73">
        <f>I561*G282</f>
        <v>18.119186333572493</v>
      </c>
      <c r="K561" s="73">
        <f>J561*G283</f>
        <v>19.695555544593301</v>
      </c>
      <c r="L561" s="73">
        <f t="shared" ref="L561:Z561" si="213">$K$561*G364</f>
        <v>19.695555544593301</v>
      </c>
      <c r="M561" s="73">
        <f t="shared" si="213"/>
        <v>19.695555544593301</v>
      </c>
      <c r="N561" s="73">
        <f t="shared" si="213"/>
        <v>19.695555544593301</v>
      </c>
      <c r="O561" s="73">
        <f t="shared" si="213"/>
        <v>19.695555544593301</v>
      </c>
      <c r="P561" s="73">
        <f t="shared" si="213"/>
        <v>19.695555544593301</v>
      </c>
      <c r="Q561" s="73">
        <f t="shared" si="213"/>
        <v>19.695555544593301</v>
      </c>
      <c r="R561" s="73">
        <f t="shared" si="213"/>
        <v>19.695555544593301</v>
      </c>
      <c r="S561" s="73">
        <f t="shared" si="213"/>
        <v>19.695555544593301</v>
      </c>
      <c r="T561" s="73">
        <f t="shared" si="213"/>
        <v>19.695555544593301</v>
      </c>
      <c r="U561" s="73">
        <f t="shared" si="213"/>
        <v>19.695555544593301</v>
      </c>
      <c r="V561" s="73">
        <f t="shared" si="213"/>
        <v>19.695555544593301</v>
      </c>
      <c r="W561" s="73">
        <f t="shared" si="213"/>
        <v>19.695555544593301</v>
      </c>
      <c r="X561" s="73">
        <f t="shared" si="213"/>
        <v>19.695555544593301</v>
      </c>
      <c r="Y561" s="73">
        <f t="shared" si="213"/>
        <v>19.695555544593301</v>
      </c>
      <c r="Z561" s="105">
        <f t="shared" si="213"/>
        <v>19.695555544593301</v>
      </c>
    </row>
    <row r="562" spans="1:26" x14ac:dyDescent="0.25">
      <c r="B562" s="10" t="s">
        <v>215</v>
      </c>
      <c r="C562" s="2"/>
      <c r="D562" s="2"/>
      <c r="E562" s="2" t="s">
        <v>213</v>
      </c>
      <c r="F562" s="184">
        <f t="shared" ref="F562:O562" si="214">F561*$G$58</f>
        <v>0</v>
      </c>
      <c r="G562" s="73">
        <f t="shared" si="214"/>
        <v>0</v>
      </c>
      <c r="H562" s="73">
        <f t="shared" si="214"/>
        <v>0</v>
      </c>
      <c r="I562" s="73">
        <f t="shared" si="214"/>
        <v>0</v>
      </c>
      <c r="J562" s="73">
        <f t="shared" si="214"/>
        <v>0</v>
      </c>
      <c r="K562" s="73">
        <f t="shared" si="214"/>
        <v>0</v>
      </c>
      <c r="L562" s="73">
        <f t="shared" si="214"/>
        <v>0</v>
      </c>
      <c r="M562" s="73">
        <f t="shared" si="214"/>
        <v>0</v>
      </c>
      <c r="N562" s="73">
        <f t="shared" si="214"/>
        <v>0</v>
      </c>
      <c r="O562" s="73">
        <f t="shared" si="214"/>
        <v>0</v>
      </c>
      <c r="P562" s="73">
        <f t="shared" ref="P562:Z562" si="215">P561*$G$58</f>
        <v>0</v>
      </c>
      <c r="Q562" s="73">
        <f t="shared" si="215"/>
        <v>0</v>
      </c>
      <c r="R562" s="73">
        <f t="shared" si="215"/>
        <v>0</v>
      </c>
      <c r="S562" s="73">
        <f t="shared" si="215"/>
        <v>0</v>
      </c>
      <c r="T562" s="73">
        <f t="shared" si="215"/>
        <v>0</v>
      </c>
      <c r="U562" s="73">
        <f t="shared" si="215"/>
        <v>0</v>
      </c>
      <c r="V562" s="73">
        <f t="shared" si="215"/>
        <v>0</v>
      </c>
      <c r="W562" s="73">
        <f t="shared" si="215"/>
        <v>0</v>
      </c>
      <c r="X562" s="73">
        <f t="shared" si="215"/>
        <v>0</v>
      </c>
      <c r="Y562" s="73">
        <f t="shared" si="215"/>
        <v>0</v>
      </c>
      <c r="Z562" s="105">
        <f t="shared" si="215"/>
        <v>0</v>
      </c>
    </row>
    <row r="563" spans="1:26" x14ac:dyDescent="0.25">
      <c r="B563" s="12" t="s">
        <v>216</v>
      </c>
      <c r="C563" s="2"/>
      <c r="D563" s="2"/>
      <c r="E563" s="2" t="s">
        <v>213</v>
      </c>
      <c r="F563" s="184">
        <f t="shared" ref="F563:O563" si="216">F561-F562</f>
        <v>14.107499999999998</v>
      </c>
      <c r="G563" s="73">
        <f t="shared" si="216"/>
        <v>14.107499999999998</v>
      </c>
      <c r="H563" s="73">
        <f t="shared" si="216"/>
        <v>15.334852499999997</v>
      </c>
      <c r="I563" s="73">
        <f t="shared" si="216"/>
        <v>16.668984667499995</v>
      </c>
      <c r="J563" s="73">
        <f t="shared" si="216"/>
        <v>18.119186333572493</v>
      </c>
      <c r="K563" s="73">
        <f t="shared" si="216"/>
        <v>19.695555544593301</v>
      </c>
      <c r="L563" s="73">
        <f t="shared" si="216"/>
        <v>19.695555544593301</v>
      </c>
      <c r="M563" s="73">
        <f t="shared" si="216"/>
        <v>19.695555544593301</v>
      </c>
      <c r="N563" s="73">
        <f t="shared" si="216"/>
        <v>19.695555544593301</v>
      </c>
      <c r="O563" s="73">
        <f t="shared" si="216"/>
        <v>19.695555544593301</v>
      </c>
      <c r="P563" s="73">
        <f t="shared" ref="P563:Z563" si="217">P561-P562</f>
        <v>19.695555544593301</v>
      </c>
      <c r="Q563" s="73">
        <f t="shared" si="217"/>
        <v>19.695555544593301</v>
      </c>
      <c r="R563" s="73">
        <f t="shared" si="217"/>
        <v>19.695555544593301</v>
      </c>
      <c r="S563" s="73">
        <f t="shared" si="217"/>
        <v>19.695555544593301</v>
      </c>
      <c r="T563" s="73">
        <f t="shared" si="217"/>
        <v>19.695555544593301</v>
      </c>
      <c r="U563" s="73">
        <f t="shared" si="217"/>
        <v>19.695555544593301</v>
      </c>
      <c r="V563" s="73">
        <f t="shared" si="217"/>
        <v>19.695555544593301</v>
      </c>
      <c r="W563" s="73">
        <f t="shared" si="217"/>
        <v>19.695555544593301</v>
      </c>
      <c r="X563" s="73">
        <f t="shared" si="217"/>
        <v>19.695555544593301</v>
      </c>
      <c r="Y563" s="73">
        <f t="shared" si="217"/>
        <v>19.695555544593301</v>
      </c>
      <c r="Z563" s="105">
        <f t="shared" si="217"/>
        <v>19.695555544593301</v>
      </c>
    </row>
    <row r="564" spans="1:26" x14ac:dyDescent="0.25">
      <c r="B564" s="92" t="s">
        <v>217</v>
      </c>
      <c r="C564" s="93"/>
      <c r="D564" s="93"/>
      <c r="E564" s="93" t="s">
        <v>212</v>
      </c>
      <c r="F564" s="186">
        <f t="shared" ref="F564:Z564" si="218">F562*$G$48*F371</f>
        <v>0</v>
      </c>
      <c r="G564" s="124">
        <f t="shared" si="218"/>
        <v>0</v>
      </c>
      <c r="H564" s="124">
        <f t="shared" si="218"/>
        <v>0</v>
      </c>
      <c r="I564" s="124">
        <f t="shared" si="218"/>
        <v>0</v>
      </c>
      <c r="J564" s="124">
        <f t="shared" si="218"/>
        <v>0</v>
      </c>
      <c r="K564" s="124">
        <f t="shared" si="218"/>
        <v>0</v>
      </c>
      <c r="L564" s="124">
        <f t="shared" si="218"/>
        <v>0</v>
      </c>
      <c r="M564" s="124">
        <f t="shared" si="218"/>
        <v>0</v>
      </c>
      <c r="N564" s="124">
        <f t="shared" si="218"/>
        <v>0</v>
      </c>
      <c r="O564" s="124">
        <f t="shared" si="218"/>
        <v>0</v>
      </c>
      <c r="P564" s="124">
        <f t="shared" si="218"/>
        <v>0</v>
      </c>
      <c r="Q564" s="124">
        <f t="shared" si="218"/>
        <v>0</v>
      </c>
      <c r="R564" s="124">
        <f t="shared" si="218"/>
        <v>0</v>
      </c>
      <c r="S564" s="124">
        <f t="shared" si="218"/>
        <v>0</v>
      </c>
      <c r="T564" s="124">
        <f t="shared" si="218"/>
        <v>0</v>
      </c>
      <c r="U564" s="124">
        <f t="shared" si="218"/>
        <v>0</v>
      </c>
      <c r="V564" s="124">
        <f t="shared" si="218"/>
        <v>0</v>
      </c>
      <c r="W564" s="124">
        <f t="shared" si="218"/>
        <v>0</v>
      </c>
      <c r="X564" s="124">
        <f t="shared" si="218"/>
        <v>0</v>
      </c>
      <c r="Y564" s="124">
        <f t="shared" si="218"/>
        <v>0</v>
      </c>
      <c r="Z564" s="125">
        <f t="shared" si="218"/>
        <v>0</v>
      </c>
    </row>
    <row r="565" spans="1:26" ht="15.75" thickBot="1" x14ac:dyDescent="0.3">
      <c r="B565" s="18" t="s">
        <v>218</v>
      </c>
      <c r="C565" s="14"/>
      <c r="D565" s="14"/>
      <c r="E565" s="14" t="s">
        <v>212</v>
      </c>
      <c r="F565" s="191">
        <f t="shared" ref="F565:Z565" si="219">F563*$G$48*F371</f>
        <v>12696.749999999998</v>
      </c>
      <c r="G565" s="192">
        <f t="shared" si="219"/>
        <v>12696.749999999998</v>
      </c>
      <c r="H565" s="192">
        <f t="shared" si="219"/>
        <v>13801.367249999998</v>
      </c>
      <c r="I565" s="192">
        <f t="shared" si="219"/>
        <v>15002.086200749995</v>
      </c>
      <c r="J565" s="192">
        <f t="shared" si="219"/>
        <v>16307.267700215243</v>
      </c>
      <c r="K565" s="192">
        <f t="shared" si="219"/>
        <v>17725.999990133972</v>
      </c>
      <c r="L565" s="192">
        <f t="shared" si="219"/>
        <v>17725.999990133972</v>
      </c>
      <c r="M565" s="192">
        <f t="shared" si="219"/>
        <v>17725.999990133972</v>
      </c>
      <c r="N565" s="192">
        <f t="shared" si="219"/>
        <v>17725.999990133972</v>
      </c>
      <c r="O565" s="192">
        <f t="shared" si="219"/>
        <v>17725.999990133972</v>
      </c>
      <c r="P565" s="192">
        <f t="shared" si="219"/>
        <v>17725.999990133972</v>
      </c>
      <c r="Q565" s="192">
        <f t="shared" si="219"/>
        <v>17725.999990133972</v>
      </c>
      <c r="R565" s="192">
        <f t="shared" si="219"/>
        <v>17725.999990133972</v>
      </c>
      <c r="S565" s="192">
        <f t="shared" si="219"/>
        <v>17725.999990133972</v>
      </c>
      <c r="T565" s="192">
        <f t="shared" si="219"/>
        <v>17725.999990133972</v>
      </c>
      <c r="U565" s="192">
        <f t="shared" si="219"/>
        <v>17725.999990133972</v>
      </c>
      <c r="V565" s="192">
        <f t="shared" si="219"/>
        <v>17725.999990133972</v>
      </c>
      <c r="W565" s="192">
        <f t="shared" si="219"/>
        <v>17725.999990133972</v>
      </c>
      <c r="X565" s="192">
        <f t="shared" si="219"/>
        <v>17725.999990133972</v>
      </c>
      <c r="Y565" s="192">
        <f t="shared" si="219"/>
        <v>17725.999990133972</v>
      </c>
      <c r="Z565" s="193">
        <f t="shared" si="219"/>
        <v>17725.999990133972</v>
      </c>
    </row>
    <row r="566" spans="1:26" ht="15.75" thickBot="1" x14ac:dyDescent="0.3">
      <c r="B566" s="2"/>
      <c r="C566" s="2"/>
      <c r="D566" s="2"/>
      <c r="E566" s="2"/>
      <c r="F566" s="62"/>
      <c r="G566" s="62"/>
      <c r="H566" s="62"/>
      <c r="I566" s="62"/>
      <c r="J566" s="62"/>
      <c r="K566" s="62"/>
      <c r="L566" s="62"/>
      <c r="M566" s="62"/>
      <c r="N566" s="62"/>
      <c r="O566" s="62"/>
      <c r="P566" s="62"/>
      <c r="Q566" s="62"/>
      <c r="R566" s="62"/>
      <c r="S566" s="62"/>
      <c r="T566" s="62"/>
      <c r="U566" s="62"/>
      <c r="V566" s="62"/>
      <c r="W566" s="62"/>
      <c r="X566" s="62"/>
      <c r="Y566" s="62"/>
      <c r="Z566" s="62"/>
    </row>
    <row r="567" spans="1:26" s="2" customFormat="1" x14ac:dyDescent="0.25">
      <c r="B567" s="35" t="s">
        <v>341</v>
      </c>
      <c r="C567" s="36"/>
      <c r="D567" s="36"/>
      <c r="E567" s="36"/>
      <c r="F567" s="36"/>
      <c r="G567" s="37"/>
      <c r="H567" s="37"/>
      <c r="I567" s="37"/>
      <c r="J567" s="37"/>
      <c r="K567" s="37"/>
      <c r="L567" s="37"/>
      <c r="M567" s="37"/>
      <c r="N567" s="37"/>
      <c r="O567" s="37"/>
      <c r="P567" s="37"/>
      <c r="Q567" s="37"/>
      <c r="R567" s="37"/>
      <c r="S567" s="37"/>
      <c r="T567" s="37"/>
      <c r="U567" s="37"/>
      <c r="V567" s="37"/>
      <c r="W567" s="37"/>
      <c r="X567" s="37"/>
      <c r="Y567" s="37"/>
      <c r="Z567" s="38"/>
    </row>
    <row r="568" spans="1:26" s="4" customFormat="1" x14ac:dyDescent="0.25">
      <c r="B568" s="109"/>
      <c r="C568" s="6"/>
      <c r="D568" s="6"/>
      <c r="E568" s="6"/>
      <c r="F568" s="6"/>
      <c r="Z568" s="64"/>
    </row>
    <row r="569" spans="1:26" x14ac:dyDescent="0.25">
      <c r="B569" s="164" t="s">
        <v>20</v>
      </c>
      <c r="C569" s="32"/>
      <c r="D569" s="32"/>
      <c r="E569" s="165" t="s">
        <v>249</v>
      </c>
      <c r="F569" s="166">
        <v>0</v>
      </c>
      <c r="G569" s="166">
        <v>1</v>
      </c>
      <c r="H569" s="166">
        <v>2</v>
      </c>
      <c r="I569" s="166">
        <v>3</v>
      </c>
      <c r="J569" s="166">
        <v>4</v>
      </c>
      <c r="K569" s="166">
        <v>5</v>
      </c>
      <c r="L569" s="166">
        <v>6</v>
      </c>
      <c r="M569" s="166">
        <v>7</v>
      </c>
      <c r="N569" s="166">
        <v>8</v>
      </c>
      <c r="O569" s="166">
        <v>9</v>
      </c>
      <c r="P569" s="166">
        <v>10</v>
      </c>
      <c r="Q569" s="166">
        <v>11</v>
      </c>
      <c r="R569" s="166">
        <v>12</v>
      </c>
      <c r="S569" s="166">
        <v>13</v>
      </c>
      <c r="T569" s="166">
        <v>14</v>
      </c>
      <c r="U569" s="166">
        <v>15</v>
      </c>
      <c r="V569" s="166">
        <v>16</v>
      </c>
      <c r="W569" s="166">
        <v>17</v>
      </c>
      <c r="X569" s="166">
        <v>18</v>
      </c>
      <c r="Y569" s="166">
        <v>19</v>
      </c>
      <c r="Z569" s="167">
        <v>20</v>
      </c>
    </row>
    <row r="570" spans="1:26" x14ac:dyDescent="0.25">
      <c r="B570" s="10"/>
      <c r="C570" s="2"/>
      <c r="D570" s="2"/>
      <c r="E570" s="3"/>
      <c r="F570" s="95"/>
      <c r="G570" s="96"/>
      <c r="H570" s="96"/>
      <c r="I570" s="96"/>
      <c r="J570" s="96"/>
      <c r="K570" s="96"/>
      <c r="L570" s="96"/>
      <c r="M570" s="96"/>
      <c r="N570" s="96"/>
      <c r="O570" s="96"/>
      <c r="P570" s="96"/>
      <c r="Q570" s="96"/>
      <c r="R570" s="96"/>
      <c r="S570" s="96"/>
      <c r="T570" s="96"/>
      <c r="U570" s="96"/>
      <c r="V570" s="96"/>
      <c r="W570" s="96"/>
      <c r="X570" s="96"/>
      <c r="Y570" s="96"/>
      <c r="Z570" s="97"/>
    </row>
    <row r="571" spans="1:26" x14ac:dyDescent="0.25">
      <c r="A571" s="1"/>
      <c r="B571" s="10" t="s">
        <v>115</v>
      </c>
      <c r="C571" s="2"/>
      <c r="D571" s="2"/>
      <c r="E571" s="3" t="s">
        <v>212</v>
      </c>
      <c r="F571" s="184">
        <f t="shared" ref="F571:Z571" si="220">(F500+F501)*$G$12</f>
        <v>5304.170666666666</v>
      </c>
      <c r="G571" s="73">
        <f t="shared" si="220"/>
        <v>5431.4707626666659</v>
      </c>
      <c r="H571" s="73">
        <f t="shared" si="220"/>
        <v>5561.8260609706649</v>
      </c>
      <c r="I571" s="73">
        <f t="shared" si="220"/>
        <v>5695.3098864339618</v>
      </c>
      <c r="J571" s="73">
        <f t="shared" si="220"/>
        <v>5831.9973237083777</v>
      </c>
      <c r="K571" s="73">
        <f t="shared" si="220"/>
        <v>5971.9652594773797</v>
      </c>
      <c r="L571" s="73">
        <f t="shared" si="220"/>
        <v>6115.2924257048362</v>
      </c>
      <c r="M571" s="73">
        <f t="shared" si="220"/>
        <v>6262.0594439217521</v>
      </c>
      <c r="N571" s="73">
        <f t="shared" si="220"/>
        <v>6412.3488705758755</v>
      </c>
      <c r="O571" s="73">
        <f t="shared" si="220"/>
        <v>6566.245243469697</v>
      </c>
      <c r="P571" s="73">
        <f t="shared" si="220"/>
        <v>6723.835129312969</v>
      </c>
      <c r="Q571" s="73">
        <f t="shared" si="220"/>
        <v>6885.2071724164798</v>
      </c>
      <c r="R571" s="73">
        <f t="shared" si="220"/>
        <v>7050.452144554476</v>
      </c>
      <c r="S571" s="73">
        <f t="shared" si="220"/>
        <v>7219.6629960237833</v>
      </c>
      <c r="T571" s="73">
        <f t="shared" si="220"/>
        <v>7392.9349079283547</v>
      </c>
      <c r="U571" s="73">
        <f t="shared" si="220"/>
        <v>7570.3653457186365</v>
      </c>
      <c r="V571" s="73">
        <f t="shared" si="220"/>
        <v>7752.054114015883</v>
      </c>
      <c r="W571" s="73">
        <f t="shared" si="220"/>
        <v>7938.1034127522653</v>
      </c>
      <c r="X571" s="73">
        <f t="shared" si="220"/>
        <v>8128.6178946583186</v>
      </c>
      <c r="Y571" s="73">
        <f t="shared" si="220"/>
        <v>8323.7047241301188</v>
      </c>
      <c r="Z571" s="105">
        <f t="shared" si="220"/>
        <v>8523.4736375092416</v>
      </c>
    </row>
    <row r="572" spans="1:26" x14ac:dyDescent="0.25">
      <c r="A572" s="1"/>
      <c r="B572" s="10" t="s">
        <v>118</v>
      </c>
      <c r="C572" s="2"/>
      <c r="D572" s="2"/>
      <c r="E572" s="3" t="s">
        <v>212</v>
      </c>
      <c r="F572" s="184">
        <f t="shared" ref="F572:Z572" si="221">F394*$G$12</f>
        <v>6814.7174439675728</v>
      </c>
      <c r="G572" s="73">
        <f t="shared" si="221"/>
        <v>6814.7174439675728</v>
      </c>
      <c r="H572" s="73">
        <f t="shared" si="221"/>
        <v>6814.7174439675728</v>
      </c>
      <c r="I572" s="73">
        <f t="shared" si="221"/>
        <v>6814.7174439675728</v>
      </c>
      <c r="J572" s="73">
        <f t="shared" si="221"/>
        <v>6814.7174439675728</v>
      </c>
      <c r="K572" s="73">
        <f t="shared" si="221"/>
        <v>6814.7174439675728</v>
      </c>
      <c r="L572" s="73">
        <f t="shared" si="221"/>
        <v>6814.7174439675728</v>
      </c>
      <c r="M572" s="73">
        <f t="shared" si="221"/>
        <v>6814.7174439675728</v>
      </c>
      <c r="N572" s="73">
        <f t="shared" si="221"/>
        <v>6814.7174439675728</v>
      </c>
      <c r="O572" s="73">
        <f t="shared" si="221"/>
        <v>6814.7174439675728</v>
      </c>
      <c r="P572" s="73">
        <f t="shared" si="221"/>
        <v>6814.7174439675728</v>
      </c>
      <c r="Q572" s="73">
        <f t="shared" si="221"/>
        <v>6814.7174439675728</v>
      </c>
      <c r="R572" s="73">
        <f t="shared" si="221"/>
        <v>6814.7174439675728</v>
      </c>
      <c r="S572" s="73">
        <f t="shared" si="221"/>
        <v>6814.7174439675728</v>
      </c>
      <c r="T572" s="73">
        <f t="shared" si="221"/>
        <v>6814.7174439675728</v>
      </c>
      <c r="U572" s="73">
        <f t="shared" si="221"/>
        <v>6814.7174439675728</v>
      </c>
      <c r="V572" s="73">
        <f t="shared" si="221"/>
        <v>6814.7174439675728</v>
      </c>
      <c r="W572" s="73">
        <f t="shared" si="221"/>
        <v>6814.7174439675728</v>
      </c>
      <c r="X572" s="73">
        <f t="shared" si="221"/>
        <v>6814.7174439675728</v>
      </c>
      <c r="Y572" s="73">
        <f t="shared" si="221"/>
        <v>6814.7174439675728</v>
      </c>
      <c r="Z572" s="105">
        <f t="shared" si="221"/>
        <v>6814.7174439675728</v>
      </c>
    </row>
    <row r="573" spans="1:26" x14ac:dyDescent="0.25">
      <c r="A573" s="1"/>
      <c r="B573" s="102" t="s">
        <v>120</v>
      </c>
      <c r="C573" s="59"/>
      <c r="D573" s="59"/>
      <c r="E573" s="103" t="s">
        <v>212</v>
      </c>
      <c r="F573" s="106">
        <f>F571-F572</f>
        <v>-1510.5467773009068</v>
      </c>
      <c r="G573" s="107">
        <f t="shared" ref="G573:P573" si="222">G571-G572</f>
        <v>-1383.2466813009069</v>
      </c>
      <c r="H573" s="107">
        <f t="shared" si="222"/>
        <v>-1252.8913829969079</v>
      </c>
      <c r="I573" s="107">
        <f t="shared" si="222"/>
        <v>-1119.407557533611</v>
      </c>
      <c r="J573" s="107">
        <f t="shared" si="222"/>
        <v>-982.72012025919503</v>
      </c>
      <c r="K573" s="107">
        <f t="shared" si="222"/>
        <v>-842.75218449019303</v>
      </c>
      <c r="L573" s="107">
        <f t="shared" si="222"/>
        <v>-699.42501826273656</v>
      </c>
      <c r="M573" s="107">
        <f t="shared" si="222"/>
        <v>-552.6580000458207</v>
      </c>
      <c r="N573" s="107">
        <f t="shared" si="222"/>
        <v>-402.36857339169728</v>
      </c>
      <c r="O573" s="107">
        <f t="shared" si="222"/>
        <v>-248.47220049787575</v>
      </c>
      <c r="P573" s="107">
        <f t="shared" si="222"/>
        <v>-90.882314654603761</v>
      </c>
      <c r="Q573" s="107">
        <f t="shared" ref="Q573:Z573" si="223">Q571-Q572</f>
        <v>70.489728448907044</v>
      </c>
      <c r="R573" s="107">
        <f t="shared" si="223"/>
        <v>235.73470058690327</v>
      </c>
      <c r="S573" s="107">
        <f t="shared" si="223"/>
        <v>404.94555205621054</v>
      </c>
      <c r="T573" s="107">
        <f t="shared" si="223"/>
        <v>578.21746396078197</v>
      </c>
      <c r="U573" s="107">
        <f t="shared" si="223"/>
        <v>755.64790175106373</v>
      </c>
      <c r="V573" s="107">
        <f t="shared" si="223"/>
        <v>937.33667004831022</v>
      </c>
      <c r="W573" s="107">
        <f t="shared" si="223"/>
        <v>1123.3859687846925</v>
      </c>
      <c r="X573" s="107">
        <f t="shared" si="223"/>
        <v>1313.9004506907459</v>
      </c>
      <c r="Y573" s="107">
        <f t="shared" si="223"/>
        <v>1508.9872801625461</v>
      </c>
      <c r="Z573" s="108">
        <f t="shared" si="223"/>
        <v>1708.7561935416688</v>
      </c>
    </row>
    <row r="574" spans="1:26" x14ac:dyDescent="0.25">
      <c r="A574" s="1"/>
      <c r="B574" s="10"/>
      <c r="C574" s="2"/>
      <c r="D574" s="2"/>
      <c r="E574" s="3"/>
      <c r="F574" s="184"/>
      <c r="G574" s="73"/>
      <c r="H574" s="73"/>
      <c r="I574" s="73"/>
      <c r="J574" s="73"/>
      <c r="K574" s="73"/>
      <c r="L574" s="73"/>
      <c r="M574" s="73"/>
      <c r="N574" s="73"/>
      <c r="O574" s="73"/>
      <c r="P574" s="73"/>
      <c r="Q574" s="73"/>
      <c r="R574" s="73"/>
      <c r="S574" s="73"/>
      <c r="T574" s="73"/>
      <c r="U574" s="73"/>
      <c r="V574" s="73"/>
      <c r="W574" s="73"/>
      <c r="X574" s="73"/>
      <c r="Y574" s="73"/>
      <c r="Z574" s="105"/>
    </row>
    <row r="575" spans="1:26" x14ac:dyDescent="0.25">
      <c r="A575" s="1"/>
      <c r="B575" s="10" t="s">
        <v>116</v>
      </c>
      <c r="C575" s="2"/>
      <c r="D575" s="2"/>
      <c r="E575" s="3" t="s">
        <v>212</v>
      </c>
      <c r="F575" s="184">
        <f t="shared" ref="F575:Z575" si="224">(F507+F508)*$G$13</f>
        <v>3745.28</v>
      </c>
      <c r="G575" s="73">
        <f t="shared" si="224"/>
        <v>3801.4592000000002</v>
      </c>
      <c r="H575" s="73">
        <f t="shared" si="224"/>
        <v>3858.4810879999991</v>
      </c>
      <c r="I575" s="73">
        <f t="shared" si="224"/>
        <v>3916.3583043199988</v>
      </c>
      <c r="J575" s="73">
        <f t="shared" si="224"/>
        <v>3975.1036788847978</v>
      </c>
      <c r="K575" s="73">
        <f t="shared" si="224"/>
        <v>4034.7302340680699</v>
      </c>
      <c r="L575" s="73">
        <f t="shared" si="224"/>
        <v>4095.2511875790897</v>
      </c>
      <c r="M575" s="73">
        <f t="shared" si="224"/>
        <v>4156.6799553927749</v>
      </c>
      <c r="N575" s="73">
        <f t="shared" si="224"/>
        <v>4219.0301547236668</v>
      </c>
      <c r="O575" s="73">
        <f t="shared" si="224"/>
        <v>4282.3156070445211</v>
      </c>
      <c r="P575" s="73">
        <f t="shared" si="224"/>
        <v>4346.5503411501886</v>
      </c>
      <c r="Q575" s="73">
        <f t="shared" si="224"/>
        <v>4411.7485962674409</v>
      </c>
      <c r="R575" s="73">
        <f t="shared" si="224"/>
        <v>4477.924825211453</v>
      </c>
      <c r="S575" s="73">
        <f t="shared" si="224"/>
        <v>4545.0936975896238</v>
      </c>
      <c r="T575" s="73">
        <f t="shared" si="224"/>
        <v>4613.2701030534681</v>
      </c>
      <c r="U575" s="73">
        <f t="shared" si="224"/>
        <v>4682.4691545992691</v>
      </c>
      <c r="V575" s="73">
        <f t="shared" si="224"/>
        <v>4752.7061919182579</v>
      </c>
      <c r="W575" s="73">
        <f t="shared" si="224"/>
        <v>4823.9967847970311</v>
      </c>
      <c r="X575" s="73">
        <f t="shared" si="224"/>
        <v>4896.356736568986</v>
      </c>
      <c r="Y575" s="73">
        <f t="shared" si="224"/>
        <v>4969.8020876175196</v>
      </c>
      <c r="Z575" s="105">
        <f t="shared" si="224"/>
        <v>5044.349118931782</v>
      </c>
    </row>
    <row r="576" spans="1:26" x14ac:dyDescent="0.25">
      <c r="A576" s="1"/>
      <c r="B576" s="10" t="s">
        <v>119</v>
      </c>
      <c r="C576" s="2"/>
      <c r="D576" s="2"/>
      <c r="E576" s="3" t="s">
        <v>212</v>
      </c>
      <c r="F576" s="184">
        <f t="shared" ref="F576:Z576" si="225">F402*$G$13</f>
        <v>2948.8027219837863</v>
      </c>
      <c r="G576" s="73">
        <f t="shared" si="225"/>
        <v>2948.8027219837863</v>
      </c>
      <c r="H576" s="73">
        <f t="shared" si="225"/>
        <v>2948.8027219837863</v>
      </c>
      <c r="I576" s="73">
        <f t="shared" si="225"/>
        <v>2948.8027219837863</v>
      </c>
      <c r="J576" s="73">
        <f t="shared" si="225"/>
        <v>2948.8027219837863</v>
      </c>
      <c r="K576" s="73">
        <f t="shared" si="225"/>
        <v>2948.8027219837863</v>
      </c>
      <c r="L576" s="73">
        <f t="shared" si="225"/>
        <v>2948.8027219837863</v>
      </c>
      <c r="M576" s="73">
        <f t="shared" si="225"/>
        <v>2948.8027219837863</v>
      </c>
      <c r="N576" s="73">
        <f t="shared" si="225"/>
        <v>2948.8027219837863</v>
      </c>
      <c r="O576" s="73">
        <f t="shared" si="225"/>
        <v>2948.8027219837863</v>
      </c>
      <c r="P576" s="73">
        <f t="shared" si="225"/>
        <v>2948.8027219837863</v>
      </c>
      <c r="Q576" s="73">
        <f t="shared" si="225"/>
        <v>2948.8027219837863</v>
      </c>
      <c r="R576" s="73">
        <f t="shared" si="225"/>
        <v>2948.8027219837863</v>
      </c>
      <c r="S576" s="73">
        <f t="shared" si="225"/>
        <v>2948.8027219837863</v>
      </c>
      <c r="T576" s="73">
        <f t="shared" si="225"/>
        <v>2948.8027219837863</v>
      </c>
      <c r="U576" s="73">
        <f t="shared" si="225"/>
        <v>2948.8027219837863</v>
      </c>
      <c r="V576" s="73">
        <f t="shared" si="225"/>
        <v>2948.8027219837863</v>
      </c>
      <c r="W576" s="73">
        <f t="shared" si="225"/>
        <v>2948.8027219837863</v>
      </c>
      <c r="X576" s="73">
        <f t="shared" si="225"/>
        <v>2948.8027219837863</v>
      </c>
      <c r="Y576" s="73">
        <f t="shared" si="225"/>
        <v>2948.8027219837863</v>
      </c>
      <c r="Z576" s="105">
        <f t="shared" si="225"/>
        <v>2948.8027219837863</v>
      </c>
    </row>
    <row r="577" spans="1:26" x14ac:dyDescent="0.25">
      <c r="B577" s="102" t="s">
        <v>121</v>
      </c>
      <c r="C577" s="59"/>
      <c r="D577" s="59"/>
      <c r="E577" s="103" t="s">
        <v>212</v>
      </c>
      <c r="F577" s="106">
        <f>F575-F576</f>
        <v>796.47727801621386</v>
      </c>
      <c r="G577" s="107">
        <f t="shared" ref="G577:P577" si="226">G575-G576</f>
        <v>852.6564780162139</v>
      </c>
      <c r="H577" s="107">
        <f t="shared" si="226"/>
        <v>909.67836601621275</v>
      </c>
      <c r="I577" s="107">
        <f t="shared" si="226"/>
        <v>967.55558233621241</v>
      </c>
      <c r="J577" s="107">
        <f t="shared" si="226"/>
        <v>1026.3009569010114</v>
      </c>
      <c r="K577" s="107">
        <f t="shared" si="226"/>
        <v>1085.9275120842835</v>
      </c>
      <c r="L577" s="107">
        <f t="shared" si="226"/>
        <v>1146.4484655953033</v>
      </c>
      <c r="M577" s="107">
        <f t="shared" si="226"/>
        <v>1207.8772334089886</v>
      </c>
      <c r="N577" s="107">
        <f t="shared" si="226"/>
        <v>1270.2274327398804</v>
      </c>
      <c r="O577" s="107">
        <f t="shared" si="226"/>
        <v>1333.5128850607348</v>
      </c>
      <c r="P577" s="107">
        <f t="shared" si="226"/>
        <v>1397.7476191664023</v>
      </c>
      <c r="Q577" s="107">
        <f t="shared" ref="Q577:Z577" si="227">Q575-Q576</f>
        <v>1462.9458742836546</v>
      </c>
      <c r="R577" s="107">
        <f t="shared" si="227"/>
        <v>1529.1221032276667</v>
      </c>
      <c r="S577" s="107">
        <f t="shared" si="227"/>
        <v>1596.2909756058375</v>
      </c>
      <c r="T577" s="107">
        <f t="shared" si="227"/>
        <v>1664.4673810696818</v>
      </c>
      <c r="U577" s="107">
        <f t="shared" si="227"/>
        <v>1733.6664326154828</v>
      </c>
      <c r="V577" s="107">
        <f t="shared" si="227"/>
        <v>1803.9034699344716</v>
      </c>
      <c r="W577" s="107">
        <f t="shared" si="227"/>
        <v>1875.1940628132447</v>
      </c>
      <c r="X577" s="107">
        <f t="shared" si="227"/>
        <v>1947.5540145851996</v>
      </c>
      <c r="Y577" s="107">
        <f t="shared" si="227"/>
        <v>2020.9993656337333</v>
      </c>
      <c r="Z577" s="108">
        <f t="shared" si="227"/>
        <v>2095.5463969479956</v>
      </c>
    </row>
    <row r="578" spans="1:26" x14ac:dyDescent="0.25">
      <c r="B578" s="10"/>
      <c r="C578" s="2"/>
      <c r="D578" s="2"/>
      <c r="E578" s="3"/>
      <c r="F578" s="146"/>
      <c r="G578" s="73"/>
      <c r="H578" s="73"/>
      <c r="I578" s="73"/>
      <c r="J578" s="73"/>
      <c r="K578" s="73"/>
      <c r="L578" s="73"/>
      <c r="M578" s="73"/>
      <c r="N578" s="73"/>
      <c r="O578" s="73"/>
      <c r="P578" s="73"/>
      <c r="Q578" s="73"/>
      <c r="R578" s="73"/>
      <c r="S578" s="73"/>
      <c r="T578" s="73"/>
      <c r="U578" s="73"/>
      <c r="V578" s="73"/>
      <c r="W578" s="73"/>
      <c r="X578" s="73"/>
      <c r="Y578" s="73"/>
      <c r="Z578" s="105"/>
    </row>
    <row r="579" spans="1:26" x14ac:dyDescent="0.25">
      <c r="A579" s="1"/>
      <c r="B579" s="10" t="s">
        <v>114</v>
      </c>
      <c r="C579" s="2"/>
      <c r="D579" s="2"/>
      <c r="E579" s="3" t="s">
        <v>212</v>
      </c>
      <c r="F579" s="184">
        <f t="shared" ref="F579:Z579" si="228">(F514+F515)*$G$14</f>
        <v>29567.999999999996</v>
      </c>
      <c r="G579" s="73">
        <f t="shared" si="228"/>
        <v>29567.999999999996</v>
      </c>
      <c r="H579" s="73">
        <f t="shared" si="228"/>
        <v>29567.999999999996</v>
      </c>
      <c r="I579" s="73">
        <f t="shared" si="228"/>
        <v>29567.999999999996</v>
      </c>
      <c r="J579" s="73">
        <f t="shared" si="228"/>
        <v>29567.999999999996</v>
      </c>
      <c r="K579" s="73">
        <f t="shared" si="228"/>
        <v>29567.999999999996</v>
      </c>
      <c r="L579" s="73">
        <f t="shared" si="228"/>
        <v>29567.999999999996</v>
      </c>
      <c r="M579" s="73">
        <f t="shared" si="228"/>
        <v>29567.999999999996</v>
      </c>
      <c r="N579" s="73">
        <f t="shared" si="228"/>
        <v>29567.999999999996</v>
      </c>
      <c r="O579" s="73">
        <f t="shared" si="228"/>
        <v>29567.999999999996</v>
      </c>
      <c r="P579" s="73">
        <f t="shared" si="228"/>
        <v>29567.999999999996</v>
      </c>
      <c r="Q579" s="73">
        <f t="shared" si="228"/>
        <v>29567.999999999996</v>
      </c>
      <c r="R579" s="73">
        <f t="shared" si="228"/>
        <v>29567.999999999996</v>
      </c>
      <c r="S579" s="73">
        <f t="shared" si="228"/>
        <v>29567.999999999996</v>
      </c>
      <c r="T579" s="73">
        <f t="shared" si="228"/>
        <v>29567.999999999996</v>
      </c>
      <c r="U579" s="73">
        <f t="shared" si="228"/>
        <v>29567.999999999996</v>
      </c>
      <c r="V579" s="73">
        <f t="shared" si="228"/>
        <v>29567.999999999996</v>
      </c>
      <c r="W579" s="73">
        <f t="shared" si="228"/>
        <v>29567.999999999996</v>
      </c>
      <c r="X579" s="73">
        <f t="shared" si="228"/>
        <v>29567.999999999996</v>
      </c>
      <c r="Y579" s="73">
        <f t="shared" si="228"/>
        <v>29567.999999999996</v>
      </c>
      <c r="Z579" s="105">
        <f t="shared" si="228"/>
        <v>29567.999999999996</v>
      </c>
    </row>
    <row r="580" spans="1:26" x14ac:dyDescent="0.25">
      <c r="A580" s="1"/>
      <c r="B580" s="10" t="s">
        <v>117</v>
      </c>
      <c r="C580" s="2"/>
      <c r="D580" s="2"/>
      <c r="E580" s="3" t="s">
        <v>212</v>
      </c>
      <c r="F580" s="184">
        <f t="shared" ref="F580:Z580" si="229">F416*$G$14</f>
        <v>14960.822603719598</v>
      </c>
      <c r="G580" s="73">
        <f t="shared" si="229"/>
        <v>12335.8226037196</v>
      </c>
      <c r="H580" s="73">
        <f t="shared" si="229"/>
        <v>12335.8226037196</v>
      </c>
      <c r="I580" s="73">
        <f t="shared" si="229"/>
        <v>12335.8226037196</v>
      </c>
      <c r="J580" s="73">
        <f t="shared" si="229"/>
        <v>14960.822603719598</v>
      </c>
      <c r="K580" s="73">
        <f t="shared" si="229"/>
        <v>12335.8226037196</v>
      </c>
      <c r="L580" s="73">
        <f t="shared" si="229"/>
        <v>12335.8226037196</v>
      </c>
      <c r="M580" s="73">
        <f t="shared" si="229"/>
        <v>12335.8226037196</v>
      </c>
      <c r="N580" s="73">
        <f t="shared" si="229"/>
        <v>14960.822603719598</v>
      </c>
      <c r="O580" s="73">
        <f t="shared" si="229"/>
        <v>12335.8226037196</v>
      </c>
      <c r="P580" s="73">
        <f t="shared" si="229"/>
        <v>12335.8226037196</v>
      </c>
      <c r="Q580" s="73">
        <f t="shared" si="229"/>
        <v>12335.8226037196</v>
      </c>
      <c r="R580" s="73">
        <f t="shared" si="229"/>
        <v>14960.822603719598</v>
      </c>
      <c r="S580" s="73">
        <f t="shared" si="229"/>
        <v>12335.8226037196</v>
      </c>
      <c r="T580" s="73">
        <f t="shared" si="229"/>
        <v>12335.8226037196</v>
      </c>
      <c r="U580" s="73">
        <f t="shared" si="229"/>
        <v>12335.8226037196</v>
      </c>
      <c r="V580" s="73">
        <f t="shared" si="229"/>
        <v>14960.822603719598</v>
      </c>
      <c r="W580" s="73">
        <f t="shared" si="229"/>
        <v>12335.8226037196</v>
      </c>
      <c r="X580" s="73">
        <f t="shared" si="229"/>
        <v>12335.8226037196</v>
      </c>
      <c r="Y580" s="73">
        <f t="shared" si="229"/>
        <v>12335.8226037196</v>
      </c>
      <c r="Z580" s="105">
        <f t="shared" si="229"/>
        <v>12335.8226037196</v>
      </c>
    </row>
    <row r="581" spans="1:26" x14ac:dyDescent="0.25">
      <c r="A581" s="1"/>
      <c r="B581" s="102" t="s">
        <v>90</v>
      </c>
      <c r="C581" s="59"/>
      <c r="D581" s="59"/>
      <c r="E581" s="103" t="s">
        <v>212</v>
      </c>
      <c r="F581" s="106">
        <f>F579-F580</f>
        <v>14607.177396280398</v>
      </c>
      <c r="G581" s="107">
        <f>G579-G580</f>
        <v>17232.177396280396</v>
      </c>
      <c r="H581" s="107">
        <f t="shared" ref="H581:P581" si="230">H579-H580</f>
        <v>17232.177396280396</v>
      </c>
      <c r="I581" s="107">
        <f t="shared" si="230"/>
        <v>17232.177396280396</v>
      </c>
      <c r="J581" s="107">
        <f t="shared" si="230"/>
        <v>14607.177396280398</v>
      </c>
      <c r="K581" s="107">
        <f t="shared" si="230"/>
        <v>17232.177396280396</v>
      </c>
      <c r="L581" s="107">
        <f t="shared" si="230"/>
        <v>17232.177396280396</v>
      </c>
      <c r="M581" s="107">
        <f t="shared" si="230"/>
        <v>17232.177396280396</v>
      </c>
      <c r="N581" s="107">
        <f t="shared" si="230"/>
        <v>14607.177396280398</v>
      </c>
      <c r="O581" s="107">
        <f t="shared" si="230"/>
        <v>17232.177396280396</v>
      </c>
      <c r="P581" s="107">
        <f t="shared" si="230"/>
        <v>17232.177396280396</v>
      </c>
      <c r="Q581" s="107">
        <f t="shared" ref="Q581:Z581" si="231">Q579-Q580</f>
        <v>17232.177396280396</v>
      </c>
      <c r="R581" s="107">
        <f t="shared" si="231"/>
        <v>14607.177396280398</v>
      </c>
      <c r="S581" s="107">
        <f t="shared" si="231"/>
        <v>17232.177396280396</v>
      </c>
      <c r="T581" s="107">
        <f t="shared" si="231"/>
        <v>17232.177396280396</v>
      </c>
      <c r="U581" s="107">
        <f t="shared" si="231"/>
        <v>17232.177396280396</v>
      </c>
      <c r="V581" s="107">
        <f t="shared" si="231"/>
        <v>14607.177396280398</v>
      </c>
      <c r="W581" s="107">
        <f t="shared" si="231"/>
        <v>17232.177396280396</v>
      </c>
      <c r="X581" s="107">
        <f t="shared" si="231"/>
        <v>17232.177396280396</v>
      </c>
      <c r="Y581" s="107">
        <f t="shared" si="231"/>
        <v>17232.177396280396</v>
      </c>
      <c r="Z581" s="108">
        <f t="shared" si="231"/>
        <v>17232.177396280396</v>
      </c>
    </row>
    <row r="582" spans="1:26" x14ac:dyDescent="0.25">
      <c r="A582" s="1"/>
      <c r="B582" s="10"/>
      <c r="C582" s="2"/>
      <c r="D582" s="2"/>
      <c r="E582" s="3"/>
      <c r="F582" s="184"/>
      <c r="G582" s="73"/>
      <c r="H582" s="73"/>
      <c r="I582" s="73"/>
      <c r="J582" s="73"/>
      <c r="K582" s="73"/>
      <c r="L582" s="73"/>
      <c r="M582" s="73"/>
      <c r="N582" s="73"/>
      <c r="O582" s="73"/>
      <c r="P582" s="73"/>
      <c r="Q582" s="73"/>
      <c r="R582" s="73"/>
      <c r="S582" s="73"/>
      <c r="T582" s="73"/>
      <c r="U582" s="73"/>
      <c r="V582" s="73"/>
      <c r="W582" s="73"/>
      <c r="X582" s="73"/>
      <c r="Y582" s="73"/>
      <c r="Z582" s="105"/>
    </row>
    <row r="583" spans="1:26" x14ac:dyDescent="0.25">
      <c r="B583" s="10" t="s">
        <v>17</v>
      </c>
      <c r="C583" s="2"/>
      <c r="D583" s="2"/>
      <c r="E583" s="3" t="s">
        <v>212</v>
      </c>
      <c r="F583" s="146">
        <f t="shared" ref="F583:P583" si="232">F579+F571+F575</f>
        <v>38617.450666666664</v>
      </c>
      <c r="G583" s="67">
        <f t="shared" si="232"/>
        <v>38800.929962666662</v>
      </c>
      <c r="H583" s="67">
        <f t="shared" si="232"/>
        <v>38988.307148970664</v>
      </c>
      <c r="I583" s="67">
        <f t="shared" si="232"/>
        <v>39179.668190753953</v>
      </c>
      <c r="J583" s="67">
        <f t="shared" si="232"/>
        <v>39375.101002593176</v>
      </c>
      <c r="K583" s="67">
        <f t="shared" si="232"/>
        <v>39574.695493545449</v>
      </c>
      <c r="L583" s="67">
        <f t="shared" si="232"/>
        <v>39778.543613283917</v>
      </c>
      <c r="M583" s="67">
        <f t="shared" si="232"/>
        <v>39986.739399314523</v>
      </c>
      <c r="N583" s="67">
        <f t="shared" si="232"/>
        <v>40199.379025299539</v>
      </c>
      <c r="O583" s="67">
        <f t="shared" si="232"/>
        <v>40416.560850514208</v>
      </c>
      <c r="P583" s="67">
        <f t="shared" si="232"/>
        <v>40638.385470463152</v>
      </c>
      <c r="Q583" s="67">
        <f t="shared" ref="Q583:Z583" si="233">Q579+Q571+Q575</f>
        <v>40864.955768683918</v>
      </c>
      <c r="R583" s="67">
        <f t="shared" si="233"/>
        <v>41096.37696976593</v>
      </c>
      <c r="S583" s="67">
        <f t="shared" si="233"/>
        <v>41332.756693613403</v>
      </c>
      <c r="T583" s="67">
        <f t="shared" si="233"/>
        <v>41574.205010981816</v>
      </c>
      <c r="U583" s="67">
        <f t="shared" si="233"/>
        <v>41820.834500317898</v>
      </c>
      <c r="V583" s="67">
        <f t="shared" si="233"/>
        <v>42072.760305934142</v>
      </c>
      <c r="W583" s="67">
        <f t="shared" si="233"/>
        <v>42330.100197549291</v>
      </c>
      <c r="X583" s="67">
        <f t="shared" si="233"/>
        <v>42592.974631227306</v>
      </c>
      <c r="Y583" s="67">
        <f t="shared" si="233"/>
        <v>42861.50681174764</v>
      </c>
      <c r="Z583" s="149">
        <f t="shared" si="233"/>
        <v>43135.822756441019</v>
      </c>
    </row>
    <row r="584" spans="1:26" x14ac:dyDescent="0.25">
      <c r="B584" s="10" t="s">
        <v>19</v>
      </c>
      <c r="C584" s="2"/>
      <c r="D584" s="2"/>
      <c r="E584" s="3" t="s">
        <v>212</v>
      </c>
      <c r="F584" s="146">
        <f t="shared" ref="F584:P584" si="234">F580+F572+F576</f>
        <v>24724.342769670959</v>
      </c>
      <c r="G584" s="67">
        <f>G580+G572+G576</f>
        <v>22099.342769670959</v>
      </c>
      <c r="H584" s="67">
        <f t="shared" si="234"/>
        <v>22099.342769670959</v>
      </c>
      <c r="I584" s="67">
        <f t="shared" si="234"/>
        <v>22099.342769670959</v>
      </c>
      <c r="J584" s="67">
        <f t="shared" si="234"/>
        <v>24724.342769670959</v>
      </c>
      <c r="K584" s="67">
        <f t="shared" si="234"/>
        <v>22099.342769670959</v>
      </c>
      <c r="L584" s="67">
        <f t="shared" si="234"/>
        <v>22099.342769670959</v>
      </c>
      <c r="M584" s="67">
        <f t="shared" si="234"/>
        <v>22099.342769670959</v>
      </c>
      <c r="N584" s="67">
        <f t="shared" si="234"/>
        <v>24724.342769670959</v>
      </c>
      <c r="O584" s="67">
        <f t="shared" si="234"/>
        <v>22099.342769670959</v>
      </c>
      <c r="P584" s="67">
        <f t="shared" si="234"/>
        <v>22099.342769670959</v>
      </c>
      <c r="Q584" s="67">
        <f t="shared" ref="Q584:Z584" si="235">Q580+Q572+Q576</f>
        <v>22099.342769670959</v>
      </c>
      <c r="R584" s="67">
        <f t="shared" si="235"/>
        <v>24724.342769670959</v>
      </c>
      <c r="S584" s="67">
        <f t="shared" si="235"/>
        <v>22099.342769670959</v>
      </c>
      <c r="T584" s="67">
        <f t="shared" si="235"/>
        <v>22099.342769670959</v>
      </c>
      <c r="U584" s="67">
        <f t="shared" si="235"/>
        <v>22099.342769670959</v>
      </c>
      <c r="V584" s="67">
        <f t="shared" si="235"/>
        <v>24724.342769670959</v>
      </c>
      <c r="W584" s="67">
        <f t="shared" si="235"/>
        <v>22099.342769670959</v>
      </c>
      <c r="X584" s="67">
        <f t="shared" si="235"/>
        <v>22099.342769670959</v>
      </c>
      <c r="Y584" s="67">
        <f t="shared" si="235"/>
        <v>22099.342769670959</v>
      </c>
      <c r="Z584" s="149">
        <f t="shared" si="235"/>
        <v>22099.342769670959</v>
      </c>
    </row>
    <row r="585" spans="1:26" x14ac:dyDescent="0.25">
      <c r="B585" s="102" t="s">
        <v>138</v>
      </c>
      <c r="C585" s="59"/>
      <c r="D585" s="59"/>
      <c r="E585" s="103" t="s">
        <v>212</v>
      </c>
      <c r="F585" s="185">
        <f>F583-F584</f>
        <v>13893.107896995705</v>
      </c>
      <c r="G585" s="147">
        <f t="shared" ref="G585:P585" si="236">G583-G584</f>
        <v>16701.587192995703</v>
      </c>
      <c r="H585" s="147">
        <f t="shared" si="236"/>
        <v>16888.964379299705</v>
      </c>
      <c r="I585" s="147">
        <f t="shared" si="236"/>
        <v>17080.325421082995</v>
      </c>
      <c r="J585" s="147">
        <f t="shared" si="236"/>
        <v>14650.758232922217</v>
      </c>
      <c r="K585" s="147">
        <f t="shared" si="236"/>
        <v>17475.35272387449</v>
      </c>
      <c r="L585" s="147">
        <f t="shared" si="236"/>
        <v>17679.200843612958</v>
      </c>
      <c r="M585" s="147">
        <f>M583-M584</f>
        <v>17887.396629643565</v>
      </c>
      <c r="N585" s="147">
        <f t="shared" si="236"/>
        <v>15475.03625562858</v>
      </c>
      <c r="O585" s="147">
        <f t="shared" si="236"/>
        <v>18317.218080843249</v>
      </c>
      <c r="P585" s="147">
        <f t="shared" si="236"/>
        <v>18539.042700792194</v>
      </c>
      <c r="Q585" s="147">
        <f t="shared" ref="Q585:Z585" si="237">Q583-Q584</f>
        <v>18765.612999012959</v>
      </c>
      <c r="R585" s="147">
        <f t="shared" si="237"/>
        <v>16372.034200094971</v>
      </c>
      <c r="S585" s="147">
        <f t="shared" si="237"/>
        <v>19233.413923942444</v>
      </c>
      <c r="T585" s="147">
        <f t="shared" si="237"/>
        <v>19474.862241310857</v>
      </c>
      <c r="U585" s="147">
        <f t="shared" si="237"/>
        <v>19721.49173064694</v>
      </c>
      <c r="V585" s="147">
        <f t="shared" si="237"/>
        <v>17348.417536263183</v>
      </c>
      <c r="W585" s="147">
        <f t="shared" si="237"/>
        <v>20230.757427878332</v>
      </c>
      <c r="X585" s="147">
        <f t="shared" si="237"/>
        <v>20493.631861556347</v>
      </c>
      <c r="Y585" s="147">
        <f t="shared" si="237"/>
        <v>20762.164042076682</v>
      </c>
      <c r="Z585" s="148">
        <f t="shared" si="237"/>
        <v>21036.47998677006</v>
      </c>
    </row>
    <row r="586" spans="1:26" ht="15.75" thickBot="1" x14ac:dyDescent="0.3">
      <c r="B586" s="10"/>
      <c r="C586" s="2"/>
      <c r="D586" s="2"/>
      <c r="E586" s="3"/>
      <c r="F586" s="184"/>
      <c r="G586" s="73"/>
      <c r="H586" s="73"/>
      <c r="I586" s="73"/>
      <c r="J586" s="73"/>
      <c r="K586" s="73"/>
      <c r="L586" s="73"/>
      <c r="M586" s="73"/>
      <c r="N586" s="73"/>
      <c r="O586" s="73"/>
      <c r="P586" s="73"/>
      <c r="Q586" s="73"/>
      <c r="R586" s="73"/>
      <c r="S586" s="73"/>
      <c r="T586" s="73"/>
      <c r="U586" s="73"/>
      <c r="V586" s="73"/>
      <c r="W586" s="73"/>
      <c r="X586" s="73"/>
      <c r="Y586" s="73"/>
      <c r="Z586" s="105"/>
    </row>
    <row r="587" spans="1:26" x14ac:dyDescent="0.25">
      <c r="B587" s="168" t="s">
        <v>10</v>
      </c>
      <c r="C587" s="169"/>
      <c r="D587" s="169"/>
      <c r="E587" s="179"/>
      <c r="F587" s="194"/>
      <c r="G587" s="195"/>
      <c r="H587" s="195"/>
      <c r="I587" s="195"/>
      <c r="J587" s="195"/>
      <c r="K587" s="195"/>
      <c r="L587" s="195"/>
      <c r="M587" s="195"/>
      <c r="N587" s="195"/>
      <c r="O587" s="195"/>
      <c r="P587" s="195"/>
      <c r="Q587" s="195"/>
      <c r="R587" s="195"/>
      <c r="S587" s="195"/>
      <c r="T587" s="195"/>
      <c r="U587" s="195"/>
      <c r="V587" s="195"/>
      <c r="W587" s="195"/>
      <c r="X587" s="195"/>
      <c r="Y587" s="195"/>
      <c r="Z587" s="196"/>
    </row>
    <row r="588" spans="1:26" s="27" customFormat="1" x14ac:dyDescent="0.25">
      <c r="B588" s="122"/>
      <c r="C588" s="4"/>
      <c r="D588" s="4"/>
      <c r="E588" s="31"/>
      <c r="F588" s="146"/>
      <c r="G588" s="67"/>
      <c r="H588" s="67"/>
      <c r="I588" s="67"/>
      <c r="J588" s="67"/>
      <c r="K588" s="67"/>
      <c r="L588" s="67"/>
      <c r="M588" s="67"/>
      <c r="N588" s="67"/>
      <c r="O588" s="67"/>
      <c r="P588" s="67"/>
      <c r="Q588" s="67"/>
      <c r="R588" s="67"/>
      <c r="S588" s="67"/>
      <c r="T588" s="67"/>
      <c r="U588" s="67"/>
      <c r="V588" s="67"/>
      <c r="W588" s="67"/>
      <c r="X588" s="67"/>
      <c r="Y588" s="67"/>
      <c r="Z588" s="149"/>
    </row>
    <row r="589" spans="1:26" x14ac:dyDescent="0.25">
      <c r="B589" s="10" t="s">
        <v>115</v>
      </c>
      <c r="C589" s="2"/>
      <c r="D589" s="2"/>
      <c r="E589" s="3" t="s">
        <v>212</v>
      </c>
      <c r="F589" s="184">
        <f t="shared" ref="F589:Z589" si="238">(F536+F537)*$G$12</f>
        <v>5304.170666666666</v>
      </c>
      <c r="G589" s="73">
        <f t="shared" si="238"/>
        <v>5431.4707626666659</v>
      </c>
      <c r="H589" s="73">
        <f t="shared" si="238"/>
        <v>6304.4562452479986</v>
      </c>
      <c r="I589" s="73">
        <f t="shared" si="238"/>
        <v>6778.5513548906483</v>
      </c>
      <c r="J589" s="73">
        <f t="shared" si="238"/>
        <v>7288.298416778428</v>
      </c>
      <c r="K589" s="73">
        <f t="shared" si="238"/>
        <v>7836.378457720165</v>
      </c>
      <c r="L589" s="73">
        <f t="shared" si="238"/>
        <v>8024.4515407054496</v>
      </c>
      <c r="M589" s="73">
        <f t="shared" si="238"/>
        <v>8217.0383776823801</v>
      </c>
      <c r="N589" s="73">
        <f t="shared" si="238"/>
        <v>8414.2472987467572</v>
      </c>
      <c r="O589" s="73">
        <f t="shared" si="238"/>
        <v>8616.1892339166807</v>
      </c>
      <c r="P589" s="73">
        <f t="shared" si="238"/>
        <v>8822.9777755306804</v>
      </c>
      <c r="Q589" s="73">
        <f t="shared" si="238"/>
        <v>9034.7292421434158</v>
      </c>
      <c r="R589" s="73">
        <f t="shared" si="238"/>
        <v>9251.5627439548607</v>
      </c>
      <c r="S589" s="73">
        <f t="shared" si="238"/>
        <v>9473.6002498097751</v>
      </c>
      <c r="T589" s="73">
        <f t="shared" si="238"/>
        <v>9700.9666558052122</v>
      </c>
      <c r="U589" s="73">
        <f t="shared" si="238"/>
        <v>9933.7898555445372</v>
      </c>
      <c r="V589" s="73">
        <f t="shared" si="238"/>
        <v>10172.200812077606</v>
      </c>
      <c r="W589" s="73">
        <f t="shared" si="238"/>
        <v>10416.33363156747</v>
      </c>
      <c r="X589" s="73">
        <f t="shared" si="238"/>
        <v>10666.325638725088</v>
      </c>
      <c r="Y589" s="73">
        <f t="shared" si="238"/>
        <v>10922.317454054491</v>
      </c>
      <c r="Z589" s="105">
        <f t="shared" si="238"/>
        <v>11184.453072951799</v>
      </c>
    </row>
    <row r="590" spans="1:26" x14ac:dyDescent="0.25">
      <c r="B590" s="10" t="s">
        <v>118</v>
      </c>
      <c r="C590" s="2"/>
      <c r="D590" s="2"/>
      <c r="E590" s="3" t="s">
        <v>212</v>
      </c>
      <c r="F590" s="184">
        <f t="shared" ref="F590:Z590" si="239">F447*$G$12</f>
        <v>6814.7174439675728</v>
      </c>
      <c r="G590" s="73">
        <f t="shared" si="239"/>
        <v>7189.4355835024562</v>
      </c>
      <c r="H590" s="73">
        <f t="shared" si="239"/>
        <v>7189.4355835024562</v>
      </c>
      <c r="I590" s="73">
        <f t="shared" si="239"/>
        <v>7189.4355835024562</v>
      </c>
      <c r="J590" s="73">
        <f t="shared" si="239"/>
        <v>7189.4355835024562</v>
      </c>
      <c r="K590" s="73">
        <f t="shared" si="239"/>
        <v>7189.4355835024562</v>
      </c>
      <c r="L590" s="73">
        <f t="shared" si="239"/>
        <v>7189.4355835024562</v>
      </c>
      <c r="M590" s="73">
        <f t="shared" si="239"/>
        <v>7189.4355835024562</v>
      </c>
      <c r="N590" s="73">
        <f t="shared" si="239"/>
        <v>7189.4355835024562</v>
      </c>
      <c r="O590" s="73">
        <f t="shared" si="239"/>
        <v>7189.4355835024562</v>
      </c>
      <c r="P590" s="73">
        <f t="shared" si="239"/>
        <v>7189.4355835024562</v>
      </c>
      <c r="Q590" s="73">
        <f t="shared" si="239"/>
        <v>7189.4355835024562</v>
      </c>
      <c r="R590" s="73">
        <f t="shared" si="239"/>
        <v>7189.4355835024562</v>
      </c>
      <c r="S590" s="73">
        <f t="shared" si="239"/>
        <v>7189.4355835024562</v>
      </c>
      <c r="T590" s="73">
        <f t="shared" si="239"/>
        <v>7189.4355835024562</v>
      </c>
      <c r="U590" s="73">
        <f t="shared" si="239"/>
        <v>7189.4355835024562</v>
      </c>
      <c r="V590" s="73">
        <f t="shared" si="239"/>
        <v>7189.4355835024562</v>
      </c>
      <c r="W590" s="73">
        <f t="shared" si="239"/>
        <v>7189.4355835024562</v>
      </c>
      <c r="X590" s="73">
        <f t="shared" si="239"/>
        <v>7189.4355835024562</v>
      </c>
      <c r="Y590" s="73">
        <f t="shared" si="239"/>
        <v>7189.4355835024562</v>
      </c>
      <c r="Z590" s="105">
        <f t="shared" si="239"/>
        <v>7189.4355835024562</v>
      </c>
    </row>
    <row r="591" spans="1:26" x14ac:dyDescent="0.25">
      <c r="B591" s="102" t="s">
        <v>120</v>
      </c>
      <c r="C591" s="59"/>
      <c r="D591" s="59"/>
      <c r="E591" s="103" t="s">
        <v>212</v>
      </c>
      <c r="F591" s="106">
        <f>F589-F590</f>
        <v>-1510.5467773009068</v>
      </c>
      <c r="G591" s="107">
        <f t="shared" ref="G591:P591" si="240">G589-G590</f>
        <v>-1757.9648208357903</v>
      </c>
      <c r="H591" s="107">
        <f t="shared" si="240"/>
        <v>-884.97933825445762</v>
      </c>
      <c r="I591" s="107">
        <f t="shared" si="240"/>
        <v>-410.88422861180788</v>
      </c>
      <c r="J591" s="107">
        <f t="shared" si="240"/>
        <v>98.862833275971752</v>
      </c>
      <c r="K591" s="107">
        <f t="shared" si="240"/>
        <v>646.94287421770878</v>
      </c>
      <c r="L591" s="107">
        <f t="shared" si="240"/>
        <v>835.01595720299338</v>
      </c>
      <c r="M591" s="107">
        <f t="shared" si="240"/>
        <v>1027.6027941799239</v>
      </c>
      <c r="N591" s="107">
        <f t="shared" si="240"/>
        <v>1224.811715244301</v>
      </c>
      <c r="O591" s="107">
        <f t="shared" si="240"/>
        <v>1426.7536504142245</v>
      </c>
      <c r="P591" s="107">
        <f t="shared" si="240"/>
        <v>1633.5421920282242</v>
      </c>
      <c r="Q591" s="107">
        <f t="shared" ref="Q591:Z591" si="241">Q589-Q590</f>
        <v>1845.2936586409596</v>
      </c>
      <c r="R591" s="107">
        <f t="shared" si="241"/>
        <v>2062.1271604524045</v>
      </c>
      <c r="S591" s="107">
        <f t="shared" si="241"/>
        <v>2284.1646663073188</v>
      </c>
      <c r="T591" s="107">
        <f t="shared" si="241"/>
        <v>2511.531072302756</v>
      </c>
      <c r="U591" s="107">
        <f t="shared" si="241"/>
        <v>2744.354272042081</v>
      </c>
      <c r="V591" s="107">
        <f t="shared" si="241"/>
        <v>2982.7652285751501</v>
      </c>
      <c r="W591" s="107">
        <f t="shared" si="241"/>
        <v>3226.8980480650134</v>
      </c>
      <c r="X591" s="107">
        <f t="shared" si="241"/>
        <v>3476.8900552226314</v>
      </c>
      <c r="Y591" s="107">
        <f t="shared" si="241"/>
        <v>3732.8818705520353</v>
      </c>
      <c r="Z591" s="108">
        <f t="shared" si="241"/>
        <v>3995.017489449343</v>
      </c>
    </row>
    <row r="592" spans="1:26" x14ac:dyDescent="0.25">
      <c r="B592" s="10"/>
      <c r="C592" s="2"/>
      <c r="D592" s="2"/>
      <c r="E592" s="3"/>
      <c r="F592" s="184"/>
      <c r="G592" s="73"/>
      <c r="H592" s="73"/>
      <c r="I592" s="73"/>
      <c r="J592" s="73"/>
      <c r="K592" s="73"/>
      <c r="L592" s="73"/>
      <c r="M592" s="73"/>
      <c r="N592" s="73"/>
      <c r="O592" s="73"/>
      <c r="P592" s="73"/>
      <c r="Q592" s="73"/>
      <c r="R592" s="73"/>
      <c r="S592" s="73"/>
      <c r="T592" s="73"/>
      <c r="U592" s="73"/>
      <c r="V592" s="73"/>
      <c r="W592" s="73"/>
      <c r="X592" s="73"/>
      <c r="Y592" s="73"/>
      <c r="Z592" s="105"/>
    </row>
    <row r="593" spans="2:26" x14ac:dyDescent="0.25">
      <c r="B593" s="10" t="s">
        <v>116</v>
      </c>
      <c r="C593" s="2"/>
      <c r="D593" s="2"/>
      <c r="E593" s="3" t="s">
        <v>212</v>
      </c>
      <c r="F593" s="184">
        <f t="shared" ref="F593:Z593" si="242">(F543+F544)*$G$13</f>
        <v>3745.28</v>
      </c>
      <c r="G593" s="73">
        <f t="shared" si="242"/>
        <v>3801.4592000000002</v>
      </c>
      <c r="H593" s="73">
        <f t="shared" si="242"/>
        <v>4373.6760059999988</v>
      </c>
      <c r="I593" s="73">
        <f t="shared" si="242"/>
        <v>4661.2452033944983</v>
      </c>
      <c r="J593" s="73">
        <f t="shared" si="242"/>
        <v>4967.7220755176868</v>
      </c>
      <c r="K593" s="73">
        <f t="shared" si="242"/>
        <v>5294.349801982974</v>
      </c>
      <c r="L593" s="73">
        <f t="shared" si="242"/>
        <v>5373.765049012718</v>
      </c>
      <c r="M593" s="73">
        <f t="shared" si="242"/>
        <v>5454.3715247479076</v>
      </c>
      <c r="N593" s="73">
        <f t="shared" si="242"/>
        <v>5536.1870976191258</v>
      </c>
      <c r="O593" s="73">
        <f t="shared" si="242"/>
        <v>5619.2299040834123</v>
      </c>
      <c r="P593" s="73">
        <f t="shared" si="242"/>
        <v>5703.5183526446626</v>
      </c>
      <c r="Q593" s="73">
        <f t="shared" si="242"/>
        <v>5789.0711279343323</v>
      </c>
      <c r="R593" s="73">
        <f t="shared" si="242"/>
        <v>5875.9071948533465</v>
      </c>
      <c r="S593" s="73">
        <f t="shared" si="242"/>
        <v>5964.045802776147</v>
      </c>
      <c r="T593" s="73">
        <f t="shared" si="242"/>
        <v>6053.506489817788</v>
      </c>
      <c r="U593" s="73">
        <f t="shared" si="242"/>
        <v>6144.3090871650538</v>
      </c>
      <c r="V593" s="73">
        <f t="shared" si="242"/>
        <v>6236.4737234725289</v>
      </c>
      <c r="W593" s="73">
        <f t="shared" si="242"/>
        <v>6330.0208293246169</v>
      </c>
      <c r="X593" s="73">
        <f t="shared" si="242"/>
        <v>6424.9711417644858</v>
      </c>
      <c r="Y593" s="73">
        <f t="shared" si="242"/>
        <v>6521.3457088909508</v>
      </c>
      <c r="Z593" s="105">
        <f t="shared" si="242"/>
        <v>6619.1658945243153</v>
      </c>
    </row>
    <row r="594" spans="2:26" x14ac:dyDescent="0.25">
      <c r="B594" s="10" t="s">
        <v>119</v>
      </c>
      <c r="C594" s="2"/>
      <c r="D594" s="2"/>
      <c r="E594" s="3" t="s">
        <v>212</v>
      </c>
      <c r="F594" s="184">
        <f t="shared" ref="F594:Z594" si="243">F455*$G$13</f>
        <v>2948.8027219837863</v>
      </c>
      <c r="G594" s="73">
        <f t="shared" si="243"/>
        <v>3115.3465049295228</v>
      </c>
      <c r="H594" s="73">
        <f t="shared" si="243"/>
        <v>3115.3465049295228</v>
      </c>
      <c r="I594" s="73">
        <f t="shared" si="243"/>
        <v>3115.3465049295228</v>
      </c>
      <c r="J594" s="73">
        <f t="shared" si="243"/>
        <v>3115.3465049295228</v>
      </c>
      <c r="K594" s="73">
        <f t="shared" si="243"/>
        <v>3115.3465049295228</v>
      </c>
      <c r="L594" s="73">
        <f t="shared" si="243"/>
        <v>3115.3465049295228</v>
      </c>
      <c r="M594" s="73">
        <f t="shared" si="243"/>
        <v>3115.3465049295228</v>
      </c>
      <c r="N594" s="73">
        <f t="shared" si="243"/>
        <v>3115.3465049295228</v>
      </c>
      <c r="O594" s="73">
        <f t="shared" si="243"/>
        <v>3115.3465049295228</v>
      </c>
      <c r="P594" s="73">
        <f t="shared" si="243"/>
        <v>3115.3465049295228</v>
      </c>
      <c r="Q594" s="73">
        <f t="shared" si="243"/>
        <v>3115.3465049295228</v>
      </c>
      <c r="R594" s="73">
        <f t="shared" si="243"/>
        <v>3115.3465049295228</v>
      </c>
      <c r="S594" s="73">
        <f t="shared" si="243"/>
        <v>3115.3465049295228</v>
      </c>
      <c r="T594" s="73">
        <f t="shared" si="243"/>
        <v>3115.3465049295228</v>
      </c>
      <c r="U594" s="73">
        <f t="shared" si="243"/>
        <v>3115.3465049295228</v>
      </c>
      <c r="V594" s="73">
        <f t="shared" si="243"/>
        <v>3115.3465049295228</v>
      </c>
      <c r="W594" s="73">
        <f t="shared" si="243"/>
        <v>3115.3465049295228</v>
      </c>
      <c r="X594" s="73">
        <f t="shared" si="243"/>
        <v>3115.3465049295228</v>
      </c>
      <c r="Y594" s="73">
        <f t="shared" si="243"/>
        <v>3115.3465049295228</v>
      </c>
      <c r="Z594" s="105">
        <f t="shared" si="243"/>
        <v>3115.3465049295228</v>
      </c>
    </row>
    <row r="595" spans="2:26" x14ac:dyDescent="0.25">
      <c r="B595" s="102" t="s">
        <v>121</v>
      </c>
      <c r="C595" s="59"/>
      <c r="D595" s="59"/>
      <c r="E595" s="103" t="s">
        <v>212</v>
      </c>
      <c r="F595" s="106">
        <f>F593-F594</f>
        <v>796.47727801621386</v>
      </c>
      <c r="G595" s="107">
        <f t="shared" ref="G595:P595" si="244">G593-G594</f>
        <v>686.11269507047746</v>
      </c>
      <c r="H595" s="107">
        <f t="shared" si="244"/>
        <v>1258.329501070476</v>
      </c>
      <c r="I595" s="107">
        <f t="shared" si="244"/>
        <v>1545.8986984649755</v>
      </c>
      <c r="J595" s="107">
        <f t="shared" si="244"/>
        <v>1852.375570588164</v>
      </c>
      <c r="K595" s="107">
        <f t="shared" si="244"/>
        <v>2179.0032970534512</v>
      </c>
      <c r="L595" s="107">
        <f t="shared" si="244"/>
        <v>2258.4185440831952</v>
      </c>
      <c r="M595" s="107">
        <f t="shared" si="244"/>
        <v>2339.0250198183849</v>
      </c>
      <c r="N595" s="107">
        <f t="shared" si="244"/>
        <v>2420.840592689603</v>
      </c>
      <c r="O595" s="107">
        <f t="shared" si="244"/>
        <v>2503.8833991538895</v>
      </c>
      <c r="P595" s="107">
        <f t="shared" si="244"/>
        <v>2588.1718477151398</v>
      </c>
      <c r="Q595" s="107">
        <f t="shared" ref="Q595:Z595" si="245">Q593-Q594</f>
        <v>2673.7246230048095</v>
      </c>
      <c r="R595" s="107">
        <f t="shared" si="245"/>
        <v>2760.5606899238237</v>
      </c>
      <c r="S595" s="107">
        <f t="shared" si="245"/>
        <v>2848.6992978466242</v>
      </c>
      <c r="T595" s="107">
        <f t="shared" si="245"/>
        <v>2938.1599848882652</v>
      </c>
      <c r="U595" s="107">
        <f t="shared" si="245"/>
        <v>3028.962582235531</v>
      </c>
      <c r="V595" s="107">
        <f t="shared" si="245"/>
        <v>3121.1272185430062</v>
      </c>
      <c r="W595" s="107">
        <f t="shared" si="245"/>
        <v>3214.6743243950941</v>
      </c>
      <c r="X595" s="107">
        <f t="shared" si="245"/>
        <v>3309.624636834963</v>
      </c>
      <c r="Y595" s="107">
        <f t="shared" si="245"/>
        <v>3405.9992039614281</v>
      </c>
      <c r="Z595" s="108">
        <f t="shared" si="245"/>
        <v>3503.8193895947925</v>
      </c>
    </row>
    <row r="596" spans="2:26" x14ac:dyDescent="0.25">
      <c r="B596" s="10"/>
      <c r="C596" s="2"/>
      <c r="D596" s="2"/>
      <c r="E596" s="3"/>
      <c r="F596" s="184"/>
      <c r="G596" s="73"/>
      <c r="H596" s="73"/>
      <c r="I596" s="73"/>
      <c r="J596" s="73"/>
      <c r="K596" s="73"/>
      <c r="L596" s="73"/>
      <c r="M596" s="73"/>
      <c r="N596" s="73"/>
      <c r="O596" s="73"/>
      <c r="P596" s="73"/>
      <c r="Q596" s="73"/>
      <c r="R596" s="73"/>
      <c r="S596" s="73"/>
      <c r="T596" s="73"/>
      <c r="U596" s="73"/>
      <c r="V596" s="73"/>
      <c r="W596" s="73"/>
      <c r="X596" s="73"/>
      <c r="Y596" s="73"/>
      <c r="Z596" s="105"/>
    </row>
    <row r="597" spans="2:26" x14ac:dyDescent="0.25">
      <c r="B597" s="10" t="s">
        <v>114</v>
      </c>
      <c r="C597" s="2"/>
      <c r="D597" s="2"/>
      <c r="E597" s="3" t="s">
        <v>212</v>
      </c>
      <c r="F597" s="184">
        <f t="shared" ref="F597:Z597" si="246">(F550+F551)*$G$14</f>
        <v>29567.999999999996</v>
      </c>
      <c r="G597" s="73">
        <f t="shared" si="246"/>
        <v>29567.999999999996</v>
      </c>
      <c r="H597" s="73">
        <f t="shared" si="246"/>
        <v>33516</v>
      </c>
      <c r="I597" s="73">
        <f t="shared" si="246"/>
        <v>35191.799999999996</v>
      </c>
      <c r="J597" s="73">
        <f t="shared" si="246"/>
        <v>36951.39</v>
      </c>
      <c r="K597" s="73">
        <f t="shared" si="246"/>
        <v>38798.959500000004</v>
      </c>
      <c r="L597" s="73">
        <f t="shared" si="246"/>
        <v>38798.959500000004</v>
      </c>
      <c r="M597" s="73">
        <f t="shared" si="246"/>
        <v>38798.959500000004</v>
      </c>
      <c r="N597" s="73">
        <f t="shared" si="246"/>
        <v>38798.959500000004</v>
      </c>
      <c r="O597" s="73">
        <f t="shared" si="246"/>
        <v>38798.959500000004</v>
      </c>
      <c r="P597" s="73">
        <f t="shared" si="246"/>
        <v>38798.959500000004</v>
      </c>
      <c r="Q597" s="73">
        <f t="shared" si="246"/>
        <v>38798.959500000004</v>
      </c>
      <c r="R597" s="73">
        <f t="shared" si="246"/>
        <v>38798.959500000004</v>
      </c>
      <c r="S597" s="73">
        <f t="shared" si="246"/>
        <v>38798.959500000004</v>
      </c>
      <c r="T597" s="73">
        <f t="shared" si="246"/>
        <v>38798.959500000004</v>
      </c>
      <c r="U597" s="73">
        <f t="shared" si="246"/>
        <v>38798.959500000004</v>
      </c>
      <c r="V597" s="73">
        <f t="shared" si="246"/>
        <v>38798.959500000004</v>
      </c>
      <c r="W597" s="73">
        <f t="shared" si="246"/>
        <v>38798.959500000004</v>
      </c>
      <c r="X597" s="73">
        <f t="shared" si="246"/>
        <v>38798.959500000004</v>
      </c>
      <c r="Y597" s="73">
        <f t="shared" si="246"/>
        <v>38798.959500000004</v>
      </c>
      <c r="Z597" s="105">
        <f t="shared" si="246"/>
        <v>38798.959500000004</v>
      </c>
    </row>
    <row r="598" spans="2:26" x14ac:dyDescent="0.25">
      <c r="B598" s="10" t="s">
        <v>117</v>
      </c>
      <c r="C598" s="2"/>
      <c r="D598" s="2"/>
      <c r="E598" s="3" t="s">
        <v>212</v>
      </c>
      <c r="F598" s="184">
        <f t="shared" ref="F598:Z598" si="247">F469*$G$14</f>
        <v>14960.822603719598</v>
      </c>
      <c r="G598" s="73">
        <f t="shared" si="247"/>
        <v>11416.869115347507</v>
      </c>
      <c r="H598" s="73">
        <f t="shared" si="247"/>
        <v>11416.869115347507</v>
      </c>
      <c r="I598" s="73">
        <f t="shared" si="247"/>
        <v>11416.869115347507</v>
      </c>
      <c r="J598" s="73">
        <f t="shared" si="247"/>
        <v>14041.869115347505</v>
      </c>
      <c r="K598" s="73">
        <f t="shared" si="247"/>
        <v>11416.869115347507</v>
      </c>
      <c r="L598" s="73">
        <f t="shared" si="247"/>
        <v>11416.869115347507</v>
      </c>
      <c r="M598" s="73">
        <f t="shared" si="247"/>
        <v>11416.869115347507</v>
      </c>
      <c r="N598" s="73">
        <f t="shared" si="247"/>
        <v>14041.869115347505</v>
      </c>
      <c r="O598" s="73">
        <f t="shared" si="247"/>
        <v>11416.869115347507</v>
      </c>
      <c r="P598" s="73">
        <f t="shared" si="247"/>
        <v>11416.869115347507</v>
      </c>
      <c r="Q598" s="73">
        <f t="shared" si="247"/>
        <v>11416.869115347507</v>
      </c>
      <c r="R598" s="73">
        <f t="shared" si="247"/>
        <v>14041.869115347505</v>
      </c>
      <c r="S598" s="73">
        <f t="shared" si="247"/>
        <v>11416.869115347507</v>
      </c>
      <c r="T598" s="73">
        <f t="shared" si="247"/>
        <v>11416.869115347507</v>
      </c>
      <c r="U598" s="73">
        <f t="shared" si="247"/>
        <v>11416.869115347507</v>
      </c>
      <c r="V598" s="73">
        <f t="shared" si="247"/>
        <v>14041.869115347505</v>
      </c>
      <c r="W598" s="73">
        <f t="shared" si="247"/>
        <v>11416.869115347507</v>
      </c>
      <c r="X598" s="73">
        <f t="shared" si="247"/>
        <v>11416.869115347507</v>
      </c>
      <c r="Y598" s="73">
        <f t="shared" si="247"/>
        <v>11416.869115347507</v>
      </c>
      <c r="Z598" s="105">
        <f t="shared" si="247"/>
        <v>11416.869115347507</v>
      </c>
    </row>
    <row r="599" spans="2:26" x14ac:dyDescent="0.25">
      <c r="B599" s="102" t="s">
        <v>90</v>
      </c>
      <c r="C599" s="59"/>
      <c r="D599" s="59"/>
      <c r="E599" s="103" t="s">
        <v>212</v>
      </c>
      <c r="F599" s="106">
        <f>F597-F598</f>
        <v>14607.177396280398</v>
      </c>
      <c r="G599" s="107">
        <f t="shared" ref="G599:P599" si="248">G597-G598</f>
        <v>18151.130884652492</v>
      </c>
      <c r="H599" s="107">
        <f t="shared" si="248"/>
        <v>22099.130884652492</v>
      </c>
      <c r="I599" s="107">
        <f t="shared" si="248"/>
        <v>23774.930884652487</v>
      </c>
      <c r="J599" s="107">
        <f t="shared" si="248"/>
        <v>22909.520884652495</v>
      </c>
      <c r="K599" s="107">
        <f t="shared" si="248"/>
        <v>27382.090384652496</v>
      </c>
      <c r="L599" s="107">
        <f t="shared" si="248"/>
        <v>27382.090384652496</v>
      </c>
      <c r="M599" s="107">
        <f t="shared" si="248"/>
        <v>27382.090384652496</v>
      </c>
      <c r="N599" s="107">
        <f t="shared" si="248"/>
        <v>24757.0903846525</v>
      </c>
      <c r="O599" s="107">
        <f t="shared" si="248"/>
        <v>27382.090384652496</v>
      </c>
      <c r="P599" s="107">
        <f t="shared" si="248"/>
        <v>27382.090384652496</v>
      </c>
      <c r="Q599" s="107">
        <f t="shared" ref="Q599:Z599" si="249">Q597-Q598</f>
        <v>27382.090384652496</v>
      </c>
      <c r="R599" s="107">
        <f t="shared" si="249"/>
        <v>24757.0903846525</v>
      </c>
      <c r="S599" s="107">
        <f t="shared" si="249"/>
        <v>27382.090384652496</v>
      </c>
      <c r="T599" s="107">
        <f t="shared" si="249"/>
        <v>27382.090384652496</v>
      </c>
      <c r="U599" s="107">
        <f t="shared" si="249"/>
        <v>27382.090384652496</v>
      </c>
      <c r="V599" s="107">
        <f t="shared" si="249"/>
        <v>24757.0903846525</v>
      </c>
      <c r="W599" s="107">
        <f t="shared" si="249"/>
        <v>27382.090384652496</v>
      </c>
      <c r="X599" s="107">
        <f t="shared" si="249"/>
        <v>27382.090384652496</v>
      </c>
      <c r="Y599" s="107">
        <f t="shared" si="249"/>
        <v>27382.090384652496</v>
      </c>
      <c r="Z599" s="108">
        <f t="shared" si="249"/>
        <v>27382.090384652496</v>
      </c>
    </row>
    <row r="600" spans="2:26" x14ac:dyDescent="0.25">
      <c r="B600" s="10"/>
      <c r="C600" s="2"/>
      <c r="D600" s="2"/>
      <c r="E600" s="3"/>
      <c r="F600" s="184"/>
      <c r="G600" s="73"/>
      <c r="H600" s="73"/>
      <c r="I600" s="73"/>
      <c r="J600" s="73"/>
      <c r="K600" s="73"/>
      <c r="L600" s="73"/>
      <c r="M600" s="73"/>
      <c r="N600" s="73"/>
      <c r="O600" s="73"/>
      <c r="P600" s="73"/>
      <c r="Q600" s="73"/>
      <c r="R600" s="73"/>
      <c r="S600" s="73"/>
      <c r="T600" s="73"/>
      <c r="U600" s="73"/>
      <c r="V600" s="73"/>
      <c r="W600" s="73"/>
      <c r="X600" s="73"/>
      <c r="Y600" s="73"/>
      <c r="Z600" s="105"/>
    </row>
    <row r="601" spans="2:26" x14ac:dyDescent="0.25">
      <c r="B601" s="10" t="s">
        <v>17</v>
      </c>
      <c r="C601" s="2"/>
      <c r="D601" s="2"/>
      <c r="E601" s="3" t="s">
        <v>212</v>
      </c>
      <c r="F601" s="184">
        <f t="shared" ref="F601:P601" si="250">F597+F589+F593</f>
        <v>38617.450666666664</v>
      </c>
      <c r="G601" s="73">
        <f t="shared" si="250"/>
        <v>38800.929962666662</v>
      </c>
      <c r="H601" s="73">
        <f t="shared" si="250"/>
        <v>44194.132251248004</v>
      </c>
      <c r="I601" s="73">
        <f t="shared" si="250"/>
        <v>46631.596558285142</v>
      </c>
      <c r="J601" s="73">
        <f t="shared" si="250"/>
        <v>49207.41049229612</v>
      </c>
      <c r="K601" s="73">
        <f t="shared" si="250"/>
        <v>51929.687759703142</v>
      </c>
      <c r="L601" s="73">
        <f t="shared" si="250"/>
        <v>52197.176089718174</v>
      </c>
      <c r="M601" s="73">
        <f t="shared" si="250"/>
        <v>52470.369402430289</v>
      </c>
      <c r="N601" s="73">
        <f t="shared" si="250"/>
        <v>52749.393896365887</v>
      </c>
      <c r="O601" s="73">
        <f t="shared" si="250"/>
        <v>53034.378638000097</v>
      </c>
      <c r="P601" s="73">
        <f t="shared" si="250"/>
        <v>53325.455628175347</v>
      </c>
      <c r="Q601" s="73">
        <f t="shared" ref="Q601:Z601" si="251">Q597+Q589+Q593</f>
        <v>53622.759870077753</v>
      </c>
      <c r="R601" s="73">
        <f t="shared" si="251"/>
        <v>53926.429438808213</v>
      </c>
      <c r="S601" s="73">
        <f t="shared" si="251"/>
        <v>54236.605552585926</v>
      </c>
      <c r="T601" s="73">
        <f t="shared" si="251"/>
        <v>54553.432645623005</v>
      </c>
      <c r="U601" s="73">
        <f t="shared" si="251"/>
        <v>54877.058442709596</v>
      </c>
      <c r="V601" s="73">
        <f t="shared" si="251"/>
        <v>55207.634035550145</v>
      </c>
      <c r="W601" s="73">
        <f t="shared" si="251"/>
        <v>55545.31396089209</v>
      </c>
      <c r="X601" s="73">
        <f t="shared" si="251"/>
        <v>55890.256280489579</v>
      </c>
      <c r="Y601" s="73">
        <f t="shared" si="251"/>
        <v>56242.622662945447</v>
      </c>
      <c r="Z601" s="105">
        <f t="shared" si="251"/>
        <v>56602.578467476123</v>
      </c>
    </row>
    <row r="602" spans="2:26" x14ac:dyDescent="0.25">
      <c r="B602" s="10" t="s">
        <v>19</v>
      </c>
      <c r="C602" s="2"/>
      <c r="D602" s="2"/>
      <c r="E602" s="3" t="s">
        <v>212</v>
      </c>
      <c r="F602" s="184">
        <f>F598+F590+F594</f>
        <v>24724.342769670959</v>
      </c>
      <c r="G602" s="73">
        <f>G598+G590+G594</f>
        <v>21721.651203779486</v>
      </c>
      <c r="H602" s="73">
        <f t="shared" ref="H602:P602" si="252">H598+H590+H594</f>
        <v>21721.651203779486</v>
      </c>
      <c r="I602" s="73">
        <f t="shared" si="252"/>
        <v>21721.651203779486</v>
      </c>
      <c r="J602" s="73">
        <f t="shared" si="252"/>
        <v>24346.651203779486</v>
      </c>
      <c r="K602" s="73">
        <f t="shared" si="252"/>
        <v>21721.651203779486</v>
      </c>
      <c r="L602" s="73">
        <f t="shared" si="252"/>
        <v>21721.651203779486</v>
      </c>
      <c r="M602" s="73">
        <f t="shared" si="252"/>
        <v>21721.651203779486</v>
      </c>
      <c r="N602" s="73">
        <f t="shared" si="252"/>
        <v>24346.651203779486</v>
      </c>
      <c r="O602" s="73">
        <f t="shared" si="252"/>
        <v>21721.651203779486</v>
      </c>
      <c r="P602" s="73">
        <f t="shared" si="252"/>
        <v>21721.651203779486</v>
      </c>
      <c r="Q602" s="73">
        <f t="shared" ref="Q602:Z602" si="253">Q598+Q590+Q594</f>
        <v>21721.651203779486</v>
      </c>
      <c r="R602" s="73">
        <f t="shared" si="253"/>
        <v>24346.651203779486</v>
      </c>
      <c r="S602" s="73">
        <f t="shared" si="253"/>
        <v>21721.651203779486</v>
      </c>
      <c r="T602" s="73">
        <f t="shared" si="253"/>
        <v>21721.651203779486</v>
      </c>
      <c r="U602" s="73">
        <f t="shared" si="253"/>
        <v>21721.651203779486</v>
      </c>
      <c r="V602" s="73">
        <f t="shared" si="253"/>
        <v>24346.651203779486</v>
      </c>
      <c r="W602" s="73">
        <f t="shared" si="253"/>
        <v>21721.651203779486</v>
      </c>
      <c r="X602" s="73">
        <f t="shared" si="253"/>
        <v>21721.651203779486</v>
      </c>
      <c r="Y602" s="73">
        <f t="shared" si="253"/>
        <v>21721.651203779486</v>
      </c>
      <c r="Z602" s="105">
        <f t="shared" si="253"/>
        <v>21721.651203779486</v>
      </c>
    </row>
    <row r="603" spans="2:26" x14ac:dyDescent="0.25">
      <c r="B603" s="102" t="s">
        <v>138</v>
      </c>
      <c r="C603" s="59"/>
      <c r="D603" s="59"/>
      <c r="E603" s="103" t="s">
        <v>212</v>
      </c>
      <c r="F603" s="106">
        <f>F601-F602</f>
        <v>13893.107896995705</v>
      </c>
      <c r="G603" s="107">
        <f t="shared" ref="G603:O603" si="254">G601-G602</f>
        <v>17079.278758887176</v>
      </c>
      <c r="H603" s="107">
        <f t="shared" si="254"/>
        <v>22472.481047468518</v>
      </c>
      <c r="I603" s="107">
        <f t="shared" si="254"/>
        <v>24909.945354505657</v>
      </c>
      <c r="J603" s="107">
        <f t="shared" si="254"/>
        <v>24860.759288516634</v>
      </c>
      <c r="K603" s="107">
        <f t="shared" si="254"/>
        <v>30208.036555923656</v>
      </c>
      <c r="L603" s="107">
        <f>L601-L602</f>
        <v>30475.524885938688</v>
      </c>
      <c r="M603" s="107">
        <f t="shared" si="254"/>
        <v>30748.718198650804</v>
      </c>
      <c r="N603" s="107">
        <f t="shared" si="254"/>
        <v>28402.742692586402</v>
      </c>
      <c r="O603" s="107">
        <f t="shared" si="254"/>
        <v>31312.727434220611</v>
      </c>
      <c r="P603" s="107">
        <f>P601-P602</f>
        <v>31603.804424395861</v>
      </c>
      <c r="Q603" s="107">
        <f t="shared" ref="Q603:Z603" si="255">Q601-Q602</f>
        <v>31901.108666298267</v>
      </c>
      <c r="R603" s="107">
        <f t="shared" si="255"/>
        <v>29579.778235028727</v>
      </c>
      <c r="S603" s="107">
        <f t="shared" si="255"/>
        <v>32514.954348806441</v>
      </c>
      <c r="T603" s="107">
        <f t="shared" si="255"/>
        <v>32831.781441843515</v>
      </c>
      <c r="U603" s="107">
        <f t="shared" si="255"/>
        <v>33155.407238930115</v>
      </c>
      <c r="V603" s="107">
        <f t="shared" si="255"/>
        <v>30860.98283177066</v>
      </c>
      <c r="W603" s="107">
        <f t="shared" si="255"/>
        <v>33823.662757112601</v>
      </c>
      <c r="X603" s="107">
        <f t="shared" si="255"/>
        <v>34168.605076710097</v>
      </c>
      <c r="Y603" s="107">
        <f t="shared" si="255"/>
        <v>34520.971459165958</v>
      </c>
      <c r="Z603" s="108">
        <f t="shared" si="255"/>
        <v>34880.927263696634</v>
      </c>
    </row>
    <row r="604" spans="2:26" x14ac:dyDescent="0.25">
      <c r="B604" s="10"/>
      <c r="C604" s="2"/>
      <c r="D604" s="2"/>
      <c r="E604" s="3"/>
      <c r="F604" s="146"/>
      <c r="G604" s="73"/>
      <c r="H604" s="73"/>
      <c r="I604" s="73"/>
      <c r="J604" s="73"/>
      <c r="K604" s="73"/>
      <c r="L604" s="73"/>
      <c r="M604" s="73"/>
      <c r="N604" s="73"/>
      <c r="O604" s="73"/>
      <c r="P604" s="73"/>
      <c r="Q604" s="73"/>
      <c r="R604" s="73"/>
      <c r="S604" s="73"/>
      <c r="T604" s="73"/>
      <c r="U604" s="73"/>
      <c r="V604" s="73"/>
      <c r="W604" s="73"/>
      <c r="X604" s="73"/>
      <c r="Y604" s="73"/>
      <c r="Z604" s="105"/>
    </row>
    <row r="605" spans="2:26" x14ac:dyDescent="0.25">
      <c r="B605" s="43"/>
      <c r="C605" s="44" t="s">
        <v>21</v>
      </c>
      <c r="D605" s="44"/>
      <c r="E605" s="45"/>
      <c r="F605" s="197"/>
      <c r="G605" s="198"/>
      <c r="H605" s="198"/>
      <c r="I605" s="198"/>
      <c r="J605" s="198"/>
      <c r="K605" s="198"/>
      <c r="L605" s="198"/>
      <c r="M605" s="198"/>
      <c r="N605" s="198"/>
      <c r="O605" s="198"/>
      <c r="P605" s="198"/>
      <c r="Q605" s="198"/>
      <c r="R605" s="198"/>
      <c r="S605" s="198"/>
      <c r="T605" s="198"/>
      <c r="U605" s="198"/>
      <c r="V605" s="198"/>
      <c r="W605" s="198"/>
      <c r="X605" s="198"/>
      <c r="Y605" s="198"/>
      <c r="Z605" s="199"/>
    </row>
    <row r="606" spans="2:26" x14ac:dyDescent="0.25">
      <c r="B606" s="10" t="s">
        <v>92</v>
      </c>
      <c r="C606" s="4"/>
      <c r="D606" s="4"/>
      <c r="E606" s="4"/>
      <c r="F606" s="185">
        <f t="shared" ref="F606:P606" si="256">F591-F573</f>
        <v>0</v>
      </c>
      <c r="G606" s="147">
        <f t="shared" si="256"/>
        <v>-374.71813953488345</v>
      </c>
      <c r="H606" s="147">
        <f t="shared" si="256"/>
        <v>367.91204474245023</v>
      </c>
      <c r="I606" s="147">
        <f t="shared" si="256"/>
        <v>708.52332892180311</v>
      </c>
      <c r="J606" s="147">
        <f t="shared" si="256"/>
        <v>1081.5829535351668</v>
      </c>
      <c r="K606" s="147">
        <f t="shared" si="256"/>
        <v>1489.6950587079018</v>
      </c>
      <c r="L606" s="147">
        <f t="shared" si="256"/>
        <v>1534.4409754657299</v>
      </c>
      <c r="M606" s="147">
        <f t="shared" si="256"/>
        <v>1580.2607942257446</v>
      </c>
      <c r="N606" s="147">
        <f t="shared" si="256"/>
        <v>1627.1802886359983</v>
      </c>
      <c r="O606" s="147">
        <f t="shared" si="256"/>
        <v>1675.2258509121002</v>
      </c>
      <c r="P606" s="147">
        <f t="shared" si="256"/>
        <v>1724.424506682828</v>
      </c>
      <c r="Q606" s="147">
        <f t="shared" ref="Q606:Z606" si="257">Q591-Q573</f>
        <v>1774.8039301920526</v>
      </c>
      <c r="R606" s="147">
        <f t="shared" si="257"/>
        <v>1826.3924598655012</v>
      </c>
      <c r="S606" s="147">
        <f t="shared" si="257"/>
        <v>1879.2191142511083</v>
      </c>
      <c r="T606" s="147">
        <f t="shared" si="257"/>
        <v>1933.313608341974</v>
      </c>
      <c r="U606" s="147">
        <f t="shared" si="257"/>
        <v>1988.7063702910173</v>
      </c>
      <c r="V606" s="147">
        <f t="shared" si="257"/>
        <v>2045.4285585268399</v>
      </c>
      <c r="W606" s="147">
        <f t="shared" si="257"/>
        <v>2103.5120792803209</v>
      </c>
      <c r="X606" s="147">
        <f t="shared" si="257"/>
        <v>2162.9896045318856</v>
      </c>
      <c r="Y606" s="147">
        <f t="shared" si="257"/>
        <v>2223.8945903894892</v>
      </c>
      <c r="Z606" s="148">
        <f t="shared" si="257"/>
        <v>2286.2612959076741</v>
      </c>
    </row>
    <row r="607" spans="2:26" x14ac:dyDescent="0.25">
      <c r="B607" s="80" t="s">
        <v>30</v>
      </c>
      <c r="C607" s="65"/>
      <c r="D607" s="65"/>
      <c r="E607" s="65"/>
      <c r="F607" s="386">
        <f>NPV(G231,H606:Z606)+G606</f>
        <v>9956.2882764283095</v>
      </c>
      <c r="G607" s="67"/>
      <c r="H607" s="73"/>
      <c r="I607" s="73"/>
      <c r="J607" s="73"/>
      <c r="K607" s="73"/>
      <c r="L607" s="73"/>
      <c r="M607" s="73"/>
      <c r="N607" s="73"/>
      <c r="O607" s="73"/>
      <c r="P607" s="73"/>
      <c r="Q607" s="73"/>
      <c r="R607" s="73"/>
      <c r="S607" s="73"/>
      <c r="T607" s="73"/>
      <c r="U607" s="73"/>
      <c r="V607" s="73"/>
      <c r="W607" s="73"/>
      <c r="X607" s="73"/>
      <c r="Y607" s="73"/>
      <c r="Z607" s="105"/>
    </row>
    <row r="608" spans="2:26" x14ac:dyDescent="0.25">
      <c r="B608" s="12"/>
      <c r="C608" s="4"/>
      <c r="D608" s="4"/>
      <c r="E608" s="4"/>
      <c r="F608" s="146"/>
      <c r="G608" s="73"/>
      <c r="H608" s="73"/>
      <c r="I608" s="73"/>
      <c r="J608" s="73"/>
      <c r="K608" s="73"/>
      <c r="L608" s="73"/>
      <c r="M608" s="73"/>
      <c r="N608" s="73"/>
      <c r="O608" s="73"/>
      <c r="P608" s="73"/>
      <c r="Q608" s="73"/>
      <c r="R608" s="73"/>
      <c r="S608" s="73"/>
      <c r="T608" s="73"/>
      <c r="U608" s="73"/>
      <c r="V608" s="73"/>
      <c r="W608" s="73"/>
      <c r="X608" s="73"/>
      <c r="Y608" s="73"/>
      <c r="Z608" s="105"/>
    </row>
    <row r="609" spans="2:26" x14ac:dyDescent="0.25">
      <c r="B609" s="10" t="s">
        <v>122</v>
      </c>
      <c r="C609" s="4"/>
      <c r="D609" s="4"/>
      <c r="E609" s="4"/>
      <c r="F609" s="185">
        <f t="shared" ref="F609:P609" si="258">F595-F577</f>
        <v>0</v>
      </c>
      <c r="G609" s="147">
        <f t="shared" si="258"/>
        <v>-166.54378294573644</v>
      </c>
      <c r="H609" s="147">
        <f t="shared" si="258"/>
        <v>348.65113505426325</v>
      </c>
      <c r="I609" s="147">
        <f t="shared" si="258"/>
        <v>578.34311612876309</v>
      </c>
      <c r="J609" s="147">
        <f t="shared" si="258"/>
        <v>826.07461368715258</v>
      </c>
      <c r="K609" s="147">
        <f t="shared" si="258"/>
        <v>1093.0757849691677</v>
      </c>
      <c r="L609" s="147">
        <f t="shared" si="258"/>
        <v>1111.9700784878919</v>
      </c>
      <c r="M609" s="147">
        <f t="shared" si="258"/>
        <v>1131.1477864093963</v>
      </c>
      <c r="N609" s="147">
        <f t="shared" si="258"/>
        <v>1150.6131599497226</v>
      </c>
      <c r="O609" s="147">
        <f t="shared" si="258"/>
        <v>1170.3705140931547</v>
      </c>
      <c r="P609" s="147">
        <f t="shared" si="258"/>
        <v>1190.4242285487376</v>
      </c>
      <c r="Q609" s="147">
        <f t="shared" ref="Q609:Z609" si="259">Q595-Q577</f>
        <v>1210.7787487211549</v>
      </c>
      <c r="R609" s="147">
        <f t="shared" si="259"/>
        <v>1231.438586696157</v>
      </c>
      <c r="S609" s="147">
        <f t="shared" si="259"/>
        <v>1252.4083222407867</v>
      </c>
      <c r="T609" s="147">
        <f t="shared" si="259"/>
        <v>1273.6926038185834</v>
      </c>
      <c r="U609" s="147">
        <f t="shared" si="259"/>
        <v>1295.2961496200483</v>
      </c>
      <c r="V609" s="147">
        <f t="shared" si="259"/>
        <v>1317.2237486085346</v>
      </c>
      <c r="W609" s="147">
        <f t="shared" si="259"/>
        <v>1339.4802615818494</v>
      </c>
      <c r="X609" s="147">
        <f t="shared" si="259"/>
        <v>1362.0706222497633</v>
      </c>
      <c r="Y609" s="147">
        <f t="shared" si="259"/>
        <v>1384.9998383276948</v>
      </c>
      <c r="Z609" s="148">
        <f t="shared" si="259"/>
        <v>1408.2729926467969</v>
      </c>
    </row>
    <row r="610" spans="2:26" x14ac:dyDescent="0.25">
      <c r="B610" s="80" t="s">
        <v>30</v>
      </c>
      <c r="C610" s="65"/>
      <c r="D610" s="65"/>
      <c r="E610" s="65"/>
      <c r="F610" s="386">
        <f>NPV(G231,H609:Z609)+G609</f>
        <v>7138.3368255360365</v>
      </c>
      <c r="G610" s="67"/>
      <c r="H610" s="73"/>
      <c r="I610" s="73"/>
      <c r="J610" s="73"/>
      <c r="K610" s="73"/>
      <c r="L610" s="73"/>
      <c r="M610" s="73"/>
      <c r="N610" s="73"/>
      <c r="O610" s="73"/>
      <c r="P610" s="73"/>
      <c r="Q610" s="73"/>
      <c r="R610" s="73"/>
      <c r="S610" s="73"/>
      <c r="T610" s="73"/>
      <c r="U610" s="73"/>
      <c r="V610" s="73"/>
      <c r="W610" s="73"/>
      <c r="X610" s="73"/>
      <c r="Y610" s="73"/>
      <c r="Z610" s="105"/>
    </row>
    <row r="611" spans="2:26" x14ac:dyDescent="0.25">
      <c r="B611" s="12"/>
      <c r="C611" s="4"/>
      <c r="D611" s="4"/>
      <c r="E611" s="4"/>
      <c r="F611" s="146"/>
      <c r="G611" s="73"/>
      <c r="H611" s="73"/>
      <c r="I611" s="73"/>
      <c r="J611" s="73"/>
      <c r="K611" s="73"/>
      <c r="L611" s="73"/>
      <c r="M611" s="73"/>
      <c r="N611" s="73"/>
      <c r="O611" s="73"/>
      <c r="P611" s="73"/>
      <c r="Q611" s="73"/>
      <c r="R611" s="73"/>
      <c r="S611" s="73"/>
      <c r="T611" s="73"/>
      <c r="U611" s="73"/>
      <c r="V611" s="73"/>
      <c r="W611" s="73"/>
      <c r="X611" s="73"/>
      <c r="Y611" s="73"/>
      <c r="Z611" s="105"/>
    </row>
    <row r="612" spans="2:26" x14ac:dyDescent="0.25">
      <c r="B612" s="10" t="s">
        <v>91</v>
      </c>
      <c r="C612" s="16"/>
      <c r="D612" s="2"/>
      <c r="E612" s="3"/>
      <c r="F612" s="106">
        <f t="shared" ref="F612:P612" si="260">F599-F581</f>
        <v>0</v>
      </c>
      <c r="G612" s="107">
        <f t="shared" si="260"/>
        <v>918.95348837209531</v>
      </c>
      <c r="H612" s="107">
        <f t="shared" si="260"/>
        <v>4866.9534883720953</v>
      </c>
      <c r="I612" s="107">
        <f t="shared" si="260"/>
        <v>6542.7534883720909</v>
      </c>
      <c r="J612" s="107">
        <f t="shared" si="260"/>
        <v>8302.3434883720965</v>
      </c>
      <c r="K612" s="107">
        <f t="shared" si="260"/>
        <v>10149.9129883721</v>
      </c>
      <c r="L612" s="107">
        <f t="shared" si="260"/>
        <v>10149.9129883721</v>
      </c>
      <c r="M612" s="107">
        <f t="shared" si="260"/>
        <v>10149.9129883721</v>
      </c>
      <c r="N612" s="107">
        <f t="shared" si="260"/>
        <v>10149.912988372102</v>
      </c>
      <c r="O612" s="107">
        <f t="shared" si="260"/>
        <v>10149.9129883721</v>
      </c>
      <c r="P612" s="107">
        <f t="shared" si="260"/>
        <v>10149.9129883721</v>
      </c>
      <c r="Q612" s="107">
        <f t="shared" ref="Q612:Z612" si="261">Q599-Q581</f>
        <v>10149.9129883721</v>
      </c>
      <c r="R612" s="107">
        <f t="shared" si="261"/>
        <v>10149.912988372102</v>
      </c>
      <c r="S612" s="107">
        <f t="shared" si="261"/>
        <v>10149.9129883721</v>
      </c>
      <c r="T612" s="107">
        <f t="shared" si="261"/>
        <v>10149.9129883721</v>
      </c>
      <c r="U612" s="107">
        <f t="shared" si="261"/>
        <v>10149.9129883721</v>
      </c>
      <c r="V612" s="107">
        <f t="shared" si="261"/>
        <v>10149.912988372102</v>
      </c>
      <c r="W612" s="107">
        <f t="shared" si="261"/>
        <v>10149.9129883721</v>
      </c>
      <c r="X612" s="107">
        <f t="shared" si="261"/>
        <v>10149.9129883721</v>
      </c>
      <c r="Y612" s="107">
        <f t="shared" si="261"/>
        <v>10149.9129883721</v>
      </c>
      <c r="Z612" s="108">
        <f t="shared" si="261"/>
        <v>10149.9129883721</v>
      </c>
    </row>
    <row r="613" spans="2:26" x14ac:dyDescent="0.25">
      <c r="B613" s="80" t="s">
        <v>30</v>
      </c>
      <c r="C613" s="65"/>
      <c r="D613" s="65"/>
      <c r="E613" s="65"/>
      <c r="F613" s="386">
        <f>NPV($G$231,H612:Z612)+G612</f>
        <v>66773.350631180365</v>
      </c>
      <c r="G613" s="67"/>
      <c r="H613" s="73"/>
      <c r="I613" s="73"/>
      <c r="J613" s="73"/>
      <c r="K613" s="73"/>
      <c r="L613" s="73"/>
      <c r="M613" s="73"/>
      <c r="N613" s="73"/>
      <c r="O613" s="73"/>
      <c r="P613" s="73"/>
      <c r="Q613" s="73"/>
      <c r="R613" s="73"/>
      <c r="S613" s="73"/>
      <c r="T613" s="73"/>
      <c r="U613" s="73"/>
      <c r="V613" s="73"/>
      <c r="W613" s="73"/>
      <c r="X613" s="73"/>
      <c r="Y613" s="73"/>
      <c r="Z613" s="105"/>
    </row>
    <row r="614" spans="2:26" x14ac:dyDescent="0.25">
      <c r="B614" s="12"/>
      <c r="C614" s="4"/>
      <c r="D614" s="4"/>
      <c r="E614" s="4"/>
      <c r="F614" s="146"/>
      <c r="G614" s="73"/>
      <c r="H614" s="73"/>
      <c r="I614" s="73"/>
      <c r="J614" s="73"/>
      <c r="K614" s="73"/>
      <c r="L614" s="73"/>
      <c r="M614" s="73"/>
      <c r="N614" s="73"/>
      <c r="O614" s="73"/>
      <c r="P614" s="73"/>
      <c r="Q614" s="73"/>
      <c r="R614" s="73"/>
      <c r="S614" s="73"/>
      <c r="T614" s="73"/>
      <c r="U614" s="73"/>
      <c r="V614" s="73"/>
      <c r="W614" s="73"/>
      <c r="X614" s="73"/>
      <c r="Y614" s="73"/>
      <c r="Z614" s="105"/>
    </row>
    <row r="615" spans="2:26" x14ac:dyDescent="0.25">
      <c r="B615" s="12" t="s">
        <v>123</v>
      </c>
      <c r="C615" s="4"/>
      <c r="D615" s="4"/>
      <c r="E615" s="4"/>
      <c r="F615" s="185">
        <f t="shared" ref="F615:P615" si="262">F612+F606+F609</f>
        <v>0</v>
      </c>
      <c r="G615" s="147">
        <f t="shared" si="262"/>
        <v>377.69156589147542</v>
      </c>
      <c r="H615" s="147">
        <f t="shared" si="262"/>
        <v>5583.5166681688088</v>
      </c>
      <c r="I615" s="147">
        <f t="shared" si="262"/>
        <v>7829.6199334226567</v>
      </c>
      <c r="J615" s="147">
        <f t="shared" si="262"/>
        <v>10210.001055594417</v>
      </c>
      <c r="K615" s="147">
        <f t="shared" si="262"/>
        <v>12732.683832049168</v>
      </c>
      <c r="L615" s="147">
        <f t="shared" si="262"/>
        <v>12796.324042325721</v>
      </c>
      <c r="M615" s="147">
        <f t="shared" si="262"/>
        <v>12861.321569007241</v>
      </c>
      <c r="N615" s="147">
        <f t="shared" si="262"/>
        <v>12927.706436957822</v>
      </c>
      <c r="O615" s="147">
        <f t="shared" si="262"/>
        <v>12995.509353377354</v>
      </c>
      <c r="P615" s="147">
        <f t="shared" si="262"/>
        <v>13064.761723603666</v>
      </c>
      <c r="Q615" s="147">
        <f t="shared" ref="Q615:Z615" si="263">Q612+Q606+Q609</f>
        <v>13135.495667285308</v>
      </c>
      <c r="R615" s="147">
        <f t="shared" si="263"/>
        <v>13207.744034933759</v>
      </c>
      <c r="S615" s="147">
        <f t="shared" si="263"/>
        <v>13281.540424863993</v>
      </c>
      <c r="T615" s="147">
        <f t="shared" si="263"/>
        <v>13356.919200532657</v>
      </c>
      <c r="U615" s="147">
        <f t="shared" si="263"/>
        <v>13433.915508283164</v>
      </c>
      <c r="V615" s="147">
        <f t="shared" si="263"/>
        <v>13512.565295507475</v>
      </c>
      <c r="W615" s="147">
        <f t="shared" si="263"/>
        <v>13592.905329234271</v>
      </c>
      <c r="X615" s="147">
        <f t="shared" si="263"/>
        <v>13674.973215153748</v>
      </c>
      <c r="Y615" s="147">
        <f t="shared" si="263"/>
        <v>13758.807417089283</v>
      </c>
      <c r="Z615" s="148">
        <f t="shared" si="263"/>
        <v>13844.44727692657</v>
      </c>
    </row>
    <row r="616" spans="2:26" ht="15.75" thickBot="1" x14ac:dyDescent="0.3">
      <c r="B616" s="101" t="s">
        <v>30</v>
      </c>
      <c r="C616" s="57"/>
      <c r="D616" s="57"/>
      <c r="E616" s="57"/>
      <c r="F616" s="387">
        <f>NPV(G231,H615:Z615)+G615</f>
        <v>83867.975733144733</v>
      </c>
      <c r="G616" s="388"/>
      <c r="H616" s="56"/>
      <c r="I616" s="56"/>
      <c r="J616" s="56"/>
      <c r="K616" s="56"/>
      <c r="L616" s="56"/>
      <c r="M616" s="56"/>
      <c r="N616" s="56"/>
      <c r="O616" s="56"/>
      <c r="P616" s="56"/>
      <c r="Q616" s="56"/>
      <c r="R616" s="56"/>
      <c r="S616" s="56"/>
      <c r="T616" s="56"/>
      <c r="U616" s="56"/>
      <c r="V616" s="56"/>
      <c r="W616" s="56"/>
      <c r="X616" s="56"/>
      <c r="Y616" s="56"/>
      <c r="Z616" s="100"/>
    </row>
    <row r="617" spans="2:26" ht="15.75" thickBot="1" x14ac:dyDescent="0.3">
      <c r="B617" s="6"/>
      <c r="C617" s="5"/>
      <c r="D617" s="5"/>
      <c r="E617" s="5"/>
      <c r="F617" s="5"/>
      <c r="G617" s="5"/>
      <c r="H617" s="2"/>
      <c r="I617" s="2"/>
      <c r="J617" s="2"/>
      <c r="K617" s="2"/>
      <c r="L617" s="2"/>
      <c r="M617" s="2"/>
      <c r="N617" s="2"/>
      <c r="O617" s="2"/>
      <c r="P617" s="2"/>
      <c r="Q617" s="2"/>
      <c r="R617" s="2"/>
      <c r="S617" s="2"/>
      <c r="T617" s="2"/>
      <c r="U617" s="2"/>
      <c r="V617" s="2"/>
      <c r="W617" s="2"/>
      <c r="X617" s="2"/>
      <c r="Y617" s="2"/>
      <c r="Z617" s="2"/>
    </row>
    <row r="618" spans="2:26" x14ac:dyDescent="0.25">
      <c r="B618" s="35" t="s">
        <v>342</v>
      </c>
      <c r="C618" s="36"/>
      <c r="D618" s="36"/>
      <c r="E618" s="36"/>
      <c r="F618" s="36"/>
      <c r="G618" s="36"/>
      <c r="H618" s="37"/>
      <c r="I618" s="37"/>
      <c r="J618" s="37"/>
      <c r="K618" s="37"/>
      <c r="L618" s="37"/>
      <c r="M618" s="37"/>
      <c r="N618" s="37"/>
      <c r="O618" s="37"/>
      <c r="P618" s="37"/>
      <c r="Q618" s="37"/>
      <c r="R618" s="37"/>
      <c r="S618" s="37"/>
      <c r="T618" s="37"/>
      <c r="U618" s="37"/>
      <c r="V618" s="37"/>
      <c r="W618" s="37"/>
      <c r="X618" s="37"/>
      <c r="Y618" s="37"/>
      <c r="Z618" s="38"/>
    </row>
    <row r="619" spans="2:26" x14ac:dyDescent="0.25">
      <c r="B619" s="46" t="s">
        <v>127</v>
      </c>
      <c r="C619" s="47"/>
      <c r="D619" s="47"/>
      <c r="E619" s="47"/>
      <c r="F619" s="47"/>
      <c r="G619" s="47"/>
      <c r="H619" s="44"/>
      <c r="I619" s="44"/>
      <c r="J619" s="44"/>
      <c r="K619" s="44"/>
      <c r="L619" s="44"/>
      <c r="M619" s="44"/>
      <c r="N619" s="44"/>
      <c r="O619" s="44"/>
      <c r="P619" s="44"/>
      <c r="Q619" s="44"/>
      <c r="R619" s="44"/>
      <c r="S619" s="44"/>
      <c r="T619" s="44"/>
      <c r="U619" s="44"/>
      <c r="V619" s="44"/>
      <c r="W619" s="44"/>
      <c r="X619" s="44"/>
      <c r="Y619" s="44"/>
      <c r="Z619" s="48"/>
    </row>
    <row r="620" spans="2:26" x14ac:dyDescent="0.25">
      <c r="B620" s="12"/>
      <c r="C620" s="2"/>
      <c r="D620" s="2"/>
      <c r="E620" s="2"/>
      <c r="F620" s="2"/>
      <c r="G620" s="2"/>
      <c r="H620" s="2"/>
      <c r="I620" s="2"/>
      <c r="J620" s="2"/>
      <c r="K620" s="2"/>
      <c r="L620" s="2"/>
      <c r="M620" s="2"/>
      <c r="N620" s="2"/>
      <c r="O620" s="2"/>
      <c r="P620" s="2"/>
      <c r="Q620" s="2"/>
      <c r="R620" s="2"/>
      <c r="S620" s="2"/>
      <c r="T620" s="2"/>
      <c r="U620" s="2"/>
      <c r="V620" s="2"/>
      <c r="W620" s="2"/>
      <c r="X620" s="2"/>
      <c r="Y620" s="2"/>
      <c r="Z620" s="17"/>
    </row>
    <row r="621" spans="2:26" x14ac:dyDescent="0.25">
      <c r="B621" s="120"/>
      <c r="C621" s="32"/>
      <c r="D621" s="32"/>
      <c r="E621" s="34" t="s">
        <v>249</v>
      </c>
      <c r="F621" s="166">
        <v>0</v>
      </c>
      <c r="G621" s="166">
        <v>1</v>
      </c>
      <c r="H621" s="166">
        <v>2</v>
      </c>
      <c r="I621" s="166">
        <v>3</v>
      </c>
      <c r="J621" s="166">
        <v>4</v>
      </c>
      <c r="K621" s="166">
        <v>5</v>
      </c>
      <c r="L621" s="166">
        <v>6</v>
      </c>
      <c r="M621" s="166">
        <v>7</v>
      </c>
      <c r="N621" s="166">
        <v>8</v>
      </c>
      <c r="O621" s="166">
        <v>9</v>
      </c>
      <c r="P621" s="166">
        <v>10</v>
      </c>
      <c r="Q621" s="166">
        <v>11</v>
      </c>
      <c r="R621" s="166">
        <v>12</v>
      </c>
      <c r="S621" s="166">
        <v>13</v>
      </c>
      <c r="T621" s="166">
        <v>14</v>
      </c>
      <c r="U621" s="166">
        <v>15</v>
      </c>
      <c r="V621" s="166">
        <v>16</v>
      </c>
      <c r="W621" s="166">
        <v>17</v>
      </c>
      <c r="X621" s="166">
        <v>18</v>
      </c>
      <c r="Y621" s="166">
        <v>19</v>
      </c>
      <c r="Z621" s="167">
        <v>20</v>
      </c>
    </row>
    <row r="622" spans="2:26" x14ac:dyDescent="0.25">
      <c r="B622" s="12"/>
      <c r="C622" s="16" t="s">
        <v>2</v>
      </c>
      <c r="D622" s="2"/>
      <c r="E622" s="2"/>
      <c r="F622" s="104"/>
      <c r="G622" s="93"/>
      <c r="H622" s="93"/>
      <c r="I622" s="93"/>
      <c r="J622" s="93"/>
      <c r="K622" s="93"/>
      <c r="L622" s="93"/>
      <c r="M622" s="93"/>
      <c r="N622" s="93"/>
      <c r="O622" s="93"/>
      <c r="P622" s="93"/>
      <c r="Q622" s="93"/>
      <c r="R622" s="93"/>
      <c r="S622" s="93"/>
      <c r="T622" s="93"/>
      <c r="U622" s="93"/>
      <c r="V622" s="93"/>
      <c r="W622" s="93"/>
      <c r="X622" s="93"/>
      <c r="Y622" s="93"/>
      <c r="Z622" s="99"/>
    </row>
    <row r="623" spans="2:26" x14ac:dyDescent="0.25">
      <c r="B623" s="12" t="s">
        <v>128</v>
      </c>
      <c r="C623" s="2"/>
      <c r="D623" s="2"/>
      <c r="E623" s="2"/>
      <c r="F623" s="184">
        <f t="shared" ref="F623:Z623" si="264">$G$324*F583</f>
        <v>157559198.72</v>
      </c>
      <c r="G623" s="73">
        <f>$G$324*G583</f>
        <v>158307794.24767998</v>
      </c>
      <c r="H623" s="73">
        <f t="shared" si="264"/>
        <v>159072293.16780031</v>
      </c>
      <c r="I623" s="73">
        <f t="shared" si="264"/>
        <v>159853046.21827614</v>
      </c>
      <c r="J623" s="73">
        <f t="shared" si="264"/>
        <v>160650412.09058017</v>
      </c>
      <c r="K623" s="73">
        <f t="shared" si="264"/>
        <v>161464757.61366543</v>
      </c>
      <c r="L623" s="73">
        <f t="shared" si="264"/>
        <v>162296457.94219837</v>
      </c>
      <c r="M623" s="73">
        <f t="shared" si="264"/>
        <v>163145896.74920326</v>
      </c>
      <c r="N623" s="73">
        <f t="shared" si="264"/>
        <v>164013466.42322212</v>
      </c>
      <c r="O623" s="73">
        <f t="shared" si="264"/>
        <v>164899568.27009797</v>
      </c>
      <c r="P623" s="73">
        <f t="shared" si="264"/>
        <v>165804612.71948966</v>
      </c>
      <c r="Q623" s="73">
        <f t="shared" si="264"/>
        <v>166729019.53623039</v>
      </c>
      <c r="R623" s="73">
        <f t="shared" si="264"/>
        <v>167673218.036645</v>
      </c>
      <c r="S623" s="73">
        <f t="shared" si="264"/>
        <v>168637647.30994269</v>
      </c>
      <c r="T623" s="73">
        <f t="shared" si="264"/>
        <v>169622756.4448058</v>
      </c>
      <c r="U623" s="73">
        <f t="shared" si="264"/>
        <v>170629004.76129702</v>
      </c>
      <c r="V623" s="73">
        <f t="shared" si="264"/>
        <v>171656862.04821131</v>
      </c>
      <c r="W623" s="73">
        <f t="shared" si="264"/>
        <v>172706808.8060011</v>
      </c>
      <c r="X623" s="73">
        <f t="shared" si="264"/>
        <v>173779336.4954074</v>
      </c>
      <c r="Y623" s="73">
        <f t="shared" si="264"/>
        <v>174874947.79193038</v>
      </c>
      <c r="Z623" s="105">
        <f t="shared" si="264"/>
        <v>175994156.84627935</v>
      </c>
    </row>
    <row r="624" spans="2:26" x14ac:dyDescent="0.25">
      <c r="B624" s="12" t="s">
        <v>130</v>
      </c>
      <c r="C624" s="2"/>
      <c r="D624" s="2"/>
      <c r="E624" s="2"/>
      <c r="F624" s="184">
        <f>$G$324*F601</f>
        <v>157559198.72</v>
      </c>
      <c r="G624" s="73">
        <f>G623+G324*G328*G334*(G601-G583)</f>
        <v>158307794.24767998</v>
      </c>
      <c r="H624" s="73">
        <f>H623+G324*G334*(G328*(H601-H583)+(G329-G328)*(G601-G583))</f>
        <v>162470655.79456696</v>
      </c>
      <c r="I624" s="73">
        <f>I623+G324*G334*(G328*(I601-I583)+(G329-G328)*(H601-H583)+(G330-G329)*(G601-G583))</f>
        <v>169815208.99675047</v>
      </c>
      <c r="J624" s="73">
        <f>J623+G334*G324*(G328*(J601-J583)+(G329-G328)*(I601-I583)+(G330-G329)*(H601-H583)+(G331-G330)*(G601-G583))</f>
        <v>179463415.92309475</v>
      </c>
      <c r="K624" s="73">
        <f>K623+G334*G324*(G328*(K601-K583)+(G329-G328)*(J601-J583)+(G330-G329)*(I601-I583)+(G331-G330)*(H601-H583)+(G332-G331)*(G601-G583))</f>
        <v>188154003.58820015</v>
      </c>
      <c r="L624" s="73">
        <f>L623+$G$334*$G$324*($G$328*(L601-L583)+($G$329-$G$328)*(K601-K583)+($G$330-$G$329)*(J601-J583)+($G$331-$G$330)*(I601-I583)+($G$332-$G$331)*(H601-H583))</f>
        <v>196260637.83469889</v>
      </c>
      <c r="M624" s="73">
        <f>M623+$G$334*$G$324*($G$328*(M601-M583)+($G$329-$G$328)*(L601-L583)+($G$330-$G$329)*(K601-K583)+($G$331-$G$330)*(J601-J583)+($G$332-$G$331)*(I601-I583))</f>
        <v>201195118.9997845</v>
      </c>
      <c r="N624" s="73">
        <f t="shared" ref="N624:Z624" si="265">N623+$G$334*$G$324*($G$328*(N601-N583)+($G$329-$G$328)*(M601-M583)+($G$330-$G$329)*(L601-L583)+($G$331-$G$330)*(K601-K583)+($G$332-$G$331)*(J601-J583))</f>
        <v>203832346.84414256</v>
      </c>
      <c r="O624" s="73">
        <f t="shared" si="265"/>
        <v>205735535.89854991</v>
      </c>
      <c r="P624" s="73">
        <f t="shared" si="265"/>
        <v>206859172.33102366</v>
      </c>
      <c r="Q624" s="73">
        <f t="shared" si="265"/>
        <v>208006842.01649129</v>
      </c>
      <c r="R624" s="73">
        <f t="shared" si="265"/>
        <v>209179077.74270386</v>
      </c>
      <c r="S624" s="73">
        <f t="shared" si="265"/>
        <v>210376424.42416364</v>
      </c>
      <c r="T624" s="73">
        <f t="shared" si="265"/>
        <v>211599439.38326389</v>
      </c>
      <c r="U624" s="73">
        <f t="shared" si="265"/>
        <v>212848692.63802719</v>
      </c>
      <c r="V624" s="73">
        <f t="shared" si="265"/>
        <v>214124767.19659927</v>
      </c>
      <c r="W624" s="73">
        <f t="shared" si="265"/>
        <v>215428259.35865673</v>
      </c>
      <c r="X624" s="73">
        <f t="shared" si="265"/>
        <v>216759779.02389461</v>
      </c>
      <c r="Y624" s="73">
        <f t="shared" si="265"/>
        <v>218119950.0077585</v>
      </c>
      <c r="Z624" s="105">
        <f t="shared" si="265"/>
        <v>219509410.36459532</v>
      </c>
    </row>
    <row r="625" spans="1:26" x14ac:dyDescent="0.25">
      <c r="B625" s="12"/>
      <c r="C625" s="2"/>
      <c r="D625" s="2"/>
      <c r="E625" s="2"/>
      <c r="F625" s="184"/>
      <c r="G625" s="73"/>
      <c r="H625" s="73"/>
      <c r="I625" s="73"/>
      <c r="J625" s="73"/>
      <c r="K625" s="73"/>
      <c r="L625" s="73"/>
      <c r="M625" s="73"/>
      <c r="N625" s="73"/>
      <c r="O625" s="73"/>
      <c r="P625" s="73"/>
      <c r="Q625" s="73"/>
      <c r="R625" s="73"/>
      <c r="S625" s="73"/>
      <c r="T625" s="73"/>
      <c r="U625" s="73"/>
      <c r="V625" s="73"/>
      <c r="W625" s="73"/>
      <c r="X625" s="73"/>
      <c r="Y625" s="73"/>
      <c r="Z625" s="105"/>
    </row>
    <row r="626" spans="1:26" x14ac:dyDescent="0.25">
      <c r="B626" s="12"/>
      <c r="C626" s="16" t="s">
        <v>18</v>
      </c>
      <c r="D626" s="2"/>
      <c r="E626" s="2"/>
      <c r="F626" s="184"/>
      <c r="G626" s="73"/>
      <c r="H626" s="73"/>
      <c r="I626" s="73"/>
      <c r="J626" s="73"/>
      <c r="K626" s="73"/>
      <c r="L626" s="73"/>
      <c r="M626" s="73"/>
      <c r="N626" s="73"/>
      <c r="O626" s="73"/>
      <c r="P626" s="73"/>
      <c r="Q626" s="73"/>
      <c r="R626" s="73"/>
      <c r="S626" s="73"/>
      <c r="T626" s="73"/>
      <c r="U626" s="73"/>
      <c r="V626" s="73"/>
      <c r="W626" s="73"/>
      <c r="X626" s="73"/>
      <c r="Y626" s="73"/>
      <c r="Z626" s="105"/>
    </row>
    <row r="627" spans="1:26" x14ac:dyDescent="0.25">
      <c r="B627" s="10" t="s">
        <v>129</v>
      </c>
      <c r="C627" s="2"/>
      <c r="D627" s="2"/>
      <c r="E627" s="2"/>
      <c r="F627" s="184">
        <f t="shared" ref="F627:Z627" si="266">$G$324*F584</f>
        <v>100875318.50025751</v>
      </c>
      <c r="G627" s="73">
        <f>$G$324*G584</f>
        <v>90165318.500257507</v>
      </c>
      <c r="H627" s="73">
        <f t="shared" si="266"/>
        <v>90165318.500257507</v>
      </c>
      <c r="I627" s="73">
        <f t="shared" si="266"/>
        <v>90165318.500257507</v>
      </c>
      <c r="J627" s="73">
        <f t="shared" si="266"/>
        <v>100875318.50025751</v>
      </c>
      <c r="K627" s="73">
        <f t="shared" si="266"/>
        <v>90165318.500257507</v>
      </c>
      <c r="L627" s="73">
        <f t="shared" si="266"/>
        <v>90165318.500257507</v>
      </c>
      <c r="M627" s="73">
        <f t="shared" si="266"/>
        <v>90165318.500257507</v>
      </c>
      <c r="N627" s="73">
        <f t="shared" si="266"/>
        <v>100875318.50025751</v>
      </c>
      <c r="O627" s="73">
        <f t="shared" si="266"/>
        <v>90165318.500257507</v>
      </c>
      <c r="P627" s="73">
        <f t="shared" si="266"/>
        <v>90165318.500257507</v>
      </c>
      <c r="Q627" s="73">
        <f t="shared" si="266"/>
        <v>90165318.500257507</v>
      </c>
      <c r="R627" s="73">
        <f t="shared" si="266"/>
        <v>100875318.50025751</v>
      </c>
      <c r="S627" s="73">
        <f t="shared" si="266"/>
        <v>90165318.500257507</v>
      </c>
      <c r="T627" s="73">
        <f t="shared" si="266"/>
        <v>90165318.500257507</v>
      </c>
      <c r="U627" s="73">
        <f t="shared" si="266"/>
        <v>90165318.500257507</v>
      </c>
      <c r="V627" s="73">
        <f t="shared" si="266"/>
        <v>100875318.50025751</v>
      </c>
      <c r="W627" s="73">
        <f t="shared" si="266"/>
        <v>90165318.500257507</v>
      </c>
      <c r="X627" s="73">
        <f t="shared" si="266"/>
        <v>90165318.500257507</v>
      </c>
      <c r="Y627" s="73">
        <f t="shared" si="266"/>
        <v>90165318.500257507</v>
      </c>
      <c r="Z627" s="105">
        <f t="shared" si="266"/>
        <v>90165318.500257507</v>
      </c>
    </row>
    <row r="628" spans="1:26" x14ac:dyDescent="0.25">
      <c r="B628" s="10" t="s">
        <v>131</v>
      </c>
      <c r="C628" s="2"/>
      <c r="D628" s="2"/>
      <c r="E628" s="2"/>
      <c r="F628" s="184">
        <f>$G$324*F602</f>
        <v>100875318.50025751</v>
      </c>
      <c r="G628" s="73">
        <f>G627+$G$324*G328*$G$334*(G602-G584)</f>
        <v>89918761.446043551</v>
      </c>
      <c r="H628" s="73">
        <f>H627+$G$324*G329*$G$334*(H602-H584)</f>
        <v>89548925.864722624</v>
      </c>
      <c r="I628" s="73">
        <f>I627+$G$324*G330*$G$334*(I602-I584)</f>
        <v>89179090.283401698</v>
      </c>
      <c r="J628" s="73">
        <f>J627+$G$324*G331*$G$334*(J602-J584)</f>
        <v>99765811.756294712</v>
      </c>
      <c r="K628" s="73">
        <f t="shared" ref="K628:Z628" si="267">K627+$G$324*$G$332*$G$334*(K602-K584)</f>
        <v>88932533.229187742</v>
      </c>
      <c r="L628" s="73">
        <f t="shared" si="267"/>
        <v>88932533.229187742</v>
      </c>
      <c r="M628" s="73">
        <f t="shared" si="267"/>
        <v>88932533.229187742</v>
      </c>
      <c r="N628" s="73">
        <f t="shared" si="267"/>
        <v>99642533.229187742</v>
      </c>
      <c r="O628" s="73">
        <f t="shared" si="267"/>
        <v>88932533.229187742</v>
      </c>
      <c r="P628" s="73">
        <f t="shared" si="267"/>
        <v>88932533.229187742</v>
      </c>
      <c r="Q628" s="73">
        <f t="shared" si="267"/>
        <v>88932533.229187742</v>
      </c>
      <c r="R628" s="73">
        <f t="shared" si="267"/>
        <v>99642533.229187742</v>
      </c>
      <c r="S628" s="73">
        <f t="shared" si="267"/>
        <v>88932533.229187742</v>
      </c>
      <c r="T628" s="73">
        <f t="shared" si="267"/>
        <v>88932533.229187742</v>
      </c>
      <c r="U628" s="73">
        <f t="shared" si="267"/>
        <v>88932533.229187742</v>
      </c>
      <c r="V628" s="73">
        <f t="shared" si="267"/>
        <v>99642533.229187742</v>
      </c>
      <c r="W628" s="73">
        <f t="shared" si="267"/>
        <v>88932533.229187742</v>
      </c>
      <c r="X628" s="73">
        <f t="shared" si="267"/>
        <v>88932533.229187742</v>
      </c>
      <c r="Y628" s="73">
        <f t="shared" si="267"/>
        <v>88932533.229187742</v>
      </c>
      <c r="Z628" s="105">
        <f t="shared" si="267"/>
        <v>88932533.229187742</v>
      </c>
    </row>
    <row r="629" spans="1:26" x14ac:dyDescent="0.25">
      <c r="B629" s="10"/>
      <c r="C629" s="2"/>
      <c r="D629" s="2"/>
      <c r="E629" s="2"/>
      <c r="F629" s="184"/>
      <c r="G629" s="73"/>
      <c r="H629" s="73"/>
      <c r="I629" s="73"/>
      <c r="J629" s="73"/>
      <c r="K629" s="73"/>
      <c r="L629" s="73"/>
      <c r="M629" s="73"/>
      <c r="N629" s="73"/>
      <c r="O629" s="73"/>
      <c r="P629" s="73"/>
      <c r="Q629" s="73"/>
      <c r="R629" s="73"/>
      <c r="S629" s="73"/>
      <c r="T629" s="73"/>
      <c r="U629" s="73"/>
      <c r="V629" s="73"/>
      <c r="W629" s="73"/>
      <c r="X629" s="73"/>
      <c r="Y629" s="73"/>
      <c r="Z629" s="105"/>
    </row>
    <row r="630" spans="1:26" s="49" customFormat="1" x14ac:dyDescent="0.25">
      <c r="B630" s="102" t="s">
        <v>132</v>
      </c>
      <c r="C630" s="59"/>
      <c r="D630" s="59"/>
      <c r="E630" s="59"/>
      <c r="F630" s="106">
        <f>(F624-F623)-(F628-F627)</f>
        <v>0</v>
      </c>
      <c r="G630" s="107">
        <f t="shared" ref="G630:P630" si="268">(G624-G623)-(G628-G627)</f>
        <v>246557.054213956</v>
      </c>
      <c r="H630" s="107">
        <f t="shared" si="268"/>
        <v>4014755.2623015344</v>
      </c>
      <c r="I630" s="107">
        <f>(I624-I623)-(I628-I627)</f>
        <v>10948390.99533014</v>
      </c>
      <c r="J630" s="107">
        <f t="shared" si="268"/>
        <v>19922510.576477379</v>
      </c>
      <c r="K630" s="107">
        <f t="shared" si="268"/>
        <v>27922031.245604485</v>
      </c>
      <c r="L630" s="107">
        <f t="shared" si="268"/>
        <v>35196965.163570285</v>
      </c>
      <c r="M630" s="107">
        <f t="shared" si="268"/>
        <v>39282007.521651</v>
      </c>
      <c r="N630" s="107">
        <f t="shared" si="268"/>
        <v>41051665.691990197</v>
      </c>
      <c r="O630" s="107">
        <f t="shared" si="268"/>
        <v>42068752.899521708</v>
      </c>
      <c r="P630" s="107">
        <f t="shared" si="268"/>
        <v>42287344.882603765</v>
      </c>
      <c r="Q630" s="107">
        <f t="shared" ref="Q630:Z630" si="269">(Q624-Q623)-(Q628-Q627)</f>
        <v>42510607.751330674</v>
      </c>
      <c r="R630" s="107">
        <f t="shared" si="269"/>
        <v>42738644.977128625</v>
      </c>
      <c r="S630" s="107">
        <f t="shared" si="269"/>
        <v>42971562.385290712</v>
      </c>
      <c r="T630" s="107">
        <f t="shared" si="269"/>
        <v>43209468.20952785</v>
      </c>
      <c r="U630" s="107">
        <f t="shared" si="269"/>
        <v>43452473.147799939</v>
      </c>
      <c r="V630" s="107">
        <f t="shared" si="269"/>
        <v>43700690.419457734</v>
      </c>
      <c r="W630" s="107">
        <f t="shared" si="269"/>
        <v>43954235.823725402</v>
      </c>
      <c r="X630" s="107">
        <f t="shared" si="269"/>
        <v>44213227.799556971</v>
      </c>
      <c r="Y630" s="107">
        <f t="shared" si="269"/>
        <v>44477787.486897886</v>
      </c>
      <c r="Z630" s="108">
        <f t="shared" si="269"/>
        <v>44748038.789385736</v>
      </c>
    </row>
    <row r="631" spans="1:26" x14ac:dyDescent="0.25">
      <c r="B631" s="12"/>
      <c r="C631" s="2"/>
      <c r="D631" s="2"/>
      <c r="E631" s="2"/>
      <c r="F631" s="184"/>
      <c r="G631" s="73"/>
      <c r="H631" s="73"/>
      <c r="I631" s="73"/>
      <c r="J631" s="73"/>
      <c r="K631" s="73"/>
      <c r="L631" s="73"/>
      <c r="M631" s="73"/>
      <c r="N631" s="73"/>
      <c r="O631" s="73"/>
      <c r="P631" s="73"/>
      <c r="Q631" s="73"/>
      <c r="R631" s="73"/>
      <c r="S631" s="73"/>
      <c r="T631" s="73"/>
      <c r="U631" s="73"/>
      <c r="V631" s="73"/>
      <c r="W631" s="73"/>
      <c r="X631" s="73"/>
      <c r="Y631" s="73"/>
      <c r="Z631" s="105"/>
    </row>
    <row r="632" spans="1:26" ht="15.75" thickBot="1" x14ac:dyDescent="0.3">
      <c r="B632" s="53" t="s">
        <v>27</v>
      </c>
      <c r="C632" s="54"/>
      <c r="D632" s="54"/>
      <c r="E632" s="54"/>
      <c r="F632" s="385">
        <f>NPV($G$231,H630:AA630)+G630</f>
        <v>223537288.82340145</v>
      </c>
      <c r="G632" s="207"/>
      <c r="H632" s="192"/>
      <c r="I632" s="192"/>
      <c r="J632" s="192"/>
      <c r="K632" s="192"/>
      <c r="L632" s="192"/>
      <c r="M632" s="192"/>
      <c r="N632" s="192"/>
      <c r="O632" s="192"/>
      <c r="P632" s="192"/>
      <c r="Q632" s="192"/>
      <c r="R632" s="192"/>
      <c r="S632" s="192"/>
      <c r="T632" s="192"/>
      <c r="U632" s="192"/>
      <c r="V632" s="192"/>
      <c r="W632" s="192"/>
      <c r="X632" s="192"/>
      <c r="Y632" s="192"/>
      <c r="Z632" s="193"/>
    </row>
    <row r="633" spans="1:26" x14ac:dyDescent="0.25">
      <c r="B633" s="50"/>
      <c r="C633" s="50"/>
      <c r="D633" s="50"/>
      <c r="E633" s="50"/>
      <c r="F633" s="50"/>
      <c r="G633" s="50"/>
      <c r="H633" s="50"/>
      <c r="I633" s="50"/>
      <c r="J633" s="50"/>
      <c r="K633" s="50"/>
      <c r="L633" s="50"/>
      <c r="M633" s="50"/>
      <c r="N633" s="50"/>
      <c r="O633" s="50"/>
      <c r="P633" s="50"/>
    </row>
    <row r="634" spans="1:26" ht="15.75" thickBot="1" x14ac:dyDescent="0.3">
      <c r="B634" s="4"/>
      <c r="C634" s="2"/>
      <c r="D634" s="2"/>
      <c r="E634" s="2"/>
      <c r="F634" s="2"/>
      <c r="G634" s="2"/>
      <c r="H634" s="2"/>
      <c r="I634" s="2"/>
      <c r="J634" s="2"/>
      <c r="K634" s="2"/>
      <c r="L634" s="2"/>
      <c r="M634" s="2"/>
      <c r="N634" s="2"/>
      <c r="O634" s="2"/>
      <c r="P634" s="2"/>
    </row>
    <row r="635" spans="1:26" s="2" customFormat="1" x14ac:dyDescent="0.25">
      <c r="B635" s="35" t="s">
        <v>343</v>
      </c>
      <c r="C635" s="36"/>
      <c r="D635" s="36"/>
      <c r="E635" s="36"/>
      <c r="F635" s="36"/>
      <c r="G635" s="37"/>
      <c r="H635" s="37"/>
      <c r="I635" s="37"/>
      <c r="J635" s="37"/>
      <c r="K635" s="37"/>
      <c r="L635" s="37"/>
      <c r="M635" s="37"/>
      <c r="N635" s="37"/>
      <c r="O635" s="37"/>
      <c r="P635" s="37"/>
      <c r="Q635" s="37"/>
      <c r="R635" s="37"/>
      <c r="S635" s="37"/>
      <c r="T635" s="37"/>
      <c r="U635" s="37"/>
      <c r="V635" s="37"/>
      <c r="W635" s="37"/>
      <c r="X635" s="37"/>
      <c r="Y635" s="37"/>
      <c r="Z635" s="38"/>
    </row>
    <row r="636" spans="1:26" x14ac:dyDescent="0.25">
      <c r="B636" s="46" t="s">
        <v>11</v>
      </c>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8"/>
    </row>
    <row r="637" spans="1:26" x14ac:dyDescent="0.25">
      <c r="B637" s="10"/>
      <c r="C637" s="2"/>
      <c r="D637" s="2"/>
      <c r="E637" s="2"/>
      <c r="F637" s="8"/>
      <c r="G637" s="8"/>
      <c r="H637" s="8"/>
      <c r="I637" s="8"/>
      <c r="J637" s="8"/>
      <c r="K637" s="8"/>
      <c r="L637" s="8"/>
      <c r="M637" s="8"/>
      <c r="N637" s="8"/>
      <c r="O637" s="8"/>
      <c r="P637" s="8"/>
      <c r="Q637" s="8"/>
      <c r="R637" s="8"/>
      <c r="S637" s="8"/>
      <c r="T637" s="8"/>
      <c r="U637" s="8"/>
      <c r="V637" s="8"/>
      <c r="W637" s="8"/>
      <c r="X637" s="8"/>
      <c r="Y637" s="8"/>
      <c r="Z637" s="11"/>
    </row>
    <row r="638" spans="1:26" x14ac:dyDescent="0.25">
      <c r="A638" s="1"/>
      <c r="B638" s="164" t="s">
        <v>20</v>
      </c>
      <c r="C638" s="32"/>
      <c r="D638" s="32"/>
      <c r="E638" s="165" t="s">
        <v>249</v>
      </c>
      <c r="F638" s="166">
        <v>0</v>
      </c>
      <c r="G638" s="166">
        <v>1</v>
      </c>
      <c r="H638" s="166">
        <v>2</v>
      </c>
      <c r="I638" s="166">
        <v>3</v>
      </c>
      <c r="J638" s="166">
        <v>4</v>
      </c>
      <c r="K638" s="166">
        <v>5</v>
      </c>
      <c r="L638" s="166">
        <v>6</v>
      </c>
      <c r="M638" s="166">
        <v>7</v>
      </c>
      <c r="N638" s="166">
        <v>8</v>
      </c>
      <c r="O638" s="166">
        <v>9</v>
      </c>
      <c r="P638" s="166">
        <v>10</v>
      </c>
      <c r="Q638" s="166">
        <v>11</v>
      </c>
      <c r="R638" s="166">
        <v>12</v>
      </c>
      <c r="S638" s="166">
        <v>13</v>
      </c>
      <c r="T638" s="166">
        <v>14</v>
      </c>
      <c r="U638" s="166">
        <v>15</v>
      </c>
      <c r="V638" s="166">
        <v>16</v>
      </c>
      <c r="W638" s="166">
        <v>17</v>
      </c>
      <c r="X638" s="166">
        <v>18</v>
      </c>
      <c r="Y638" s="166">
        <v>19</v>
      </c>
      <c r="Z638" s="167">
        <v>20</v>
      </c>
    </row>
    <row r="639" spans="1:26" x14ac:dyDescent="0.25">
      <c r="A639" s="1"/>
      <c r="B639" s="10" t="s">
        <v>115</v>
      </c>
      <c r="C639" s="2"/>
      <c r="D639" s="2"/>
      <c r="E639" s="3" t="s">
        <v>212</v>
      </c>
      <c r="F639" s="186">
        <f t="shared" ref="F639:Z639" si="270">(F500+F501)*$G$19</f>
        <v>7956.2559999999985</v>
      </c>
      <c r="G639" s="124">
        <f t="shared" si="270"/>
        <v>8147.2061439999989</v>
      </c>
      <c r="H639" s="124">
        <f t="shared" si="270"/>
        <v>8342.7390914559983</v>
      </c>
      <c r="I639" s="124">
        <f t="shared" si="270"/>
        <v>8542.9648296509422</v>
      </c>
      <c r="J639" s="124">
        <f t="shared" si="270"/>
        <v>8747.9959855625657</v>
      </c>
      <c r="K639" s="124">
        <f t="shared" si="270"/>
        <v>8957.9478892160696</v>
      </c>
      <c r="L639" s="124">
        <f t="shared" si="270"/>
        <v>9172.9386385572543</v>
      </c>
      <c r="M639" s="124">
        <f t="shared" si="270"/>
        <v>9393.0891658826276</v>
      </c>
      <c r="N639" s="124">
        <f t="shared" si="270"/>
        <v>9618.5233058638132</v>
      </c>
      <c r="O639" s="124">
        <f t="shared" si="270"/>
        <v>9849.3678652045455</v>
      </c>
      <c r="P639" s="124">
        <f t="shared" si="270"/>
        <v>10085.752693969454</v>
      </c>
      <c r="Q639" s="124">
        <f t="shared" si="270"/>
        <v>10327.810758624719</v>
      </c>
      <c r="R639" s="124">
        <f t="shared" si="270"/>
        <v>10575.678216831715</v>
      </c>
      <c r="S639" s="124">
        <f t="shared" si="270"/>
        <v>10829.494494035675</v>
      </c>
      <c r="T639" s="124">
        <f t="shared" si="270"/>
        <v>11089.402361892533</v>
      </c>
      <c r="U639" s="124">
        <f t="shared" si="270"/>
        <v>11355.548018577954</v>
      </c>
      <c r="V639" s="124">
        <f t="shared" si="270"/>
        <v>11628.081171023825</v>
      </c>
      <c r="W639" s="124">
        <f t="shared" si="270"/>
        <v>11907.155119128398</v>
      </c>
      <c r="X639" s="124">
        <f t="shared" si="270"/>
        <v>12192.926841987477</v>
      </c>
      <c r="Y639" s="124">
        <f t="shared" si="270"/>
        <v>12485.557086195178</v>
      </c>
      <c r="Z639" s="125">
        <f t="shared" si="270"/>
        <v>12785.210456263863</v>
      </c>
    </row>
    <row r="640" spans="1:26" x14ac:dyDescent="0.25">
      <c r="A640" s="1"/>
      <c r="B640" s="10" t="s">
        <v>118</v>
      </c>
      <c r="C640" s="2"/>
      <c r="D640" s="2"/>
      <c r="E640" s="3" t="s">
        <v>212</v>
      </c>
      <c r="F640" s="184">
        <f t="shared" ref="F640:Z640" si="271">F394*$G$19</f>
        <v>10222.076165951359</v>
      </c>
      <c r="G640" s="73">
        <f t="shared" si="271"/>
        <v>10222.076165951359</v>
      </c>
      <c r="H640" s="73">
        <f t="shared" si="271"/>
        <v>10222.076165951359</v>
      </c>
      <c r="I640" s="73">
        <f t="shared" si="271"/>
        <v>10222.076165951359</v>
      </c>
      <c r="J640" s="73">
        <f t="shared" si="271"/>
        <v>10222.076165951359</v>
      </c>
      <c r="K640" s="73">
        <f t="shared" si="271"/>
        <v>10222.076165951359</v>
      </c>
      <c r="L640" s="73">
        <f t="shared" si="271"/>
        <v>10222.076165951359</v>
      </c>
      <c r="M640" s="73">
        <f t="shared" si="271"/>
        <v>10222.076165951359</v>
      </c>
      <c r="N640" s="73">
        <f t="shared" si="271"/>
        <v>10222.076165951359</v>
      </c>
      <c r="O640" s="73">
        <f t="shared" si="271"/>
        <v>10222.076165951359</v>
      </c>
      <c r="P640" s="73">
        <f t="shared" si="271"/>
        <v>10222.076165951359</v>
      </c>
      <c r="Q640" s="73">
        <f t="shared" si="271"/>
        <v>10222.076165951359</v>
      </c>
      <c r="R640" s="73">
        <f t="shared" si="271"/>
        <v>10222.076165951359</v>
      </c>
      <c r="S640" s="73">
        <f t="shared" si="271"/>
        <v>10222.076165951359</v>
      </c>
      <c r="T640" s="73">
        <f t="shared" si="271"/>
        <v>10222.076165951359</v>
      </c>
      <c r="U640" s="73">
        <f t="shared" si="271"/>
        <v>10222.076165951359</v>
      </c>
      <c r="V640" s="73">
        <f t="shared" si="271"/>
        <v>10222.076165951359</v>
      </c>
      <c r="W640" s="73">
        <f t="shared" si="271"/>
        <v>10222.076165951359</v>
      </c>
      <c r="X640" s="73">
        <f t="shared" si="271"/>
        <v>10222.076165951359</v>
      </c>
      <c r="Y640" s="73">
        <f t="shared" si="271"/>
        <v>10222.076165951359</v>
      </c>
      <c r="Z640" s="105">
        <f t="shared" si="271"/>
        <v>10222.076165951359</v>
      </c>
    </row>
    <row r="641" spans="1:26" x14ac:dyDescent="0.25">
      <c r="A641" s="1"/>
      <c r="B641" s="102" t="s">
        <v>120</v>
      </c>
      <c r="C641" s="59"/>
      <c r="D641" s="59"/>
      <c r="E641" s="103" t="s">
        <v>212</v>
      </c>
      <c r="F641" s="106">
        <f>F639-F640</f>
        <v>-2265.8201659513607</v>
      </c>
      <c r="G641" s="107">
        <f t="shared" ref="G641:Z641" si="272">G639-G640</f>
        <v>-2074.8700219513603</v>
      </c>
      <c r="H641" s="107">
        <f t="shared" si="272"/>
        <v>-1879.3370744953609</v>
      </c>
      <c r="I641" s="107">
        <f t="shared" si="272"/>
        <v>-1679.111336300417</v>
      </c>
      <c r="J641" s="107">
        <f t="shared" si="272"/>
        <v>-1474.0801803887935</v>
      </c>
      <c r="K641" s="107">
        <f t="shared" si="272"/>
        <v>-1264.1282767352895</v>
      </c>
      <c r="L641" s="107">
        <f t="shared" si="272"/>
        <v>-1049.1375273941048</v>
      </c>
      <c r="M641" s="107">
        <f t="shared" si="272"/>
        <v>-828.9870000687315</v>
      </c>
      <c r="N641" s="107">
        <f t="shared" si="272"/>
        <v>-603.55286008754592</v>
      </c>
      <c r="O641" s="107">
        <f t="shared" si="272"/>
        <v>-372.70830074681362</v>
      </c>
      <c r="P641" s="107">
        <f t="shared" si="272"/>
        <v>-136.32347198190473</v>
      </c>
      <c r="Q641" s="107">
        <f t="shared" si="272"/>
        <v>105.73459267335966</v>
      </c>
      <c r="R641" s="107">
        <f t="shared" si="272"/>
        <v>353.60205088035582</v>
      </c>
      <c r="S641" s="107">
        <f t="shared" si="272"/>
        <v>607.41832808431536</v>
      </c>
      <c r="T641" s="107">
        <f t="shared" si="272"/>
        <v>867.32619594117386</v>
      </c>
      <c r="U641" s="107">
        <f t="shared" si="272"/>
        <v>1133.4718526265951</v>
      </c>
      <c r="V641" s="107">
        <f t="shared" si="272"/>
        <v>1406.0050050724658</v>
      </c>
      <c r="W641" s="107">
        <f t="shared" si="272"/>
        <v>1685.0789531770388</v>
      </c>
      <c r="X641" s="107">
        <f t="shared" si="272"/>
        <v>1970.8506760361179</v>
      </c>
      <c r="Y641" s="107">
        <f t="shared" si="272"/>
        <v>2263.4809202438191</v>
      </c>
      <c r="Z641" s="108">
        <f t="shared" si="272"/>
        <v>2563.1342903125042</v>
      </c>
    </row>
    <row r="642" spans="1:26" x14ac:dyDescent="0.25">
      <c r="A642" s="1"/>
      <c r="B642" s="10"/>
      <c r="C642" s="2"/>
      <c r="D642" s="2"/>
      <c r="E642" s="3"/>
      <c r="F642" s="184"/>
      <c r="G642" s="73"/>
      <c r="H642" s="73"/>
      <c r="I642" s="73"/>
      <c r="J642" s="73"/>
      <c r="K642" s="73"/>
      <c r="L642" s="73"/>
      <c r="M642" s="73"/>
      <c r="N642" s="73"/>
      <c r="O642" s="73"/>
      <c r="P642" s="73"/>
      <c r="Q642" s="73"/>
      <c r="R642" s="73"/>
      <c r="S642" s="73"/>
      <c r="T642" s="73"/>
      <c r="U642" s="73"/>
      <c r="V642" s="73"/>
      <c r="W642" s="73"/>
      <c r="X642" s="73"/>
      <c r="Y642" s="73"/>
      <c r="Z642" s="105"/>
    </row>
    <row r="643" spans="1:26" x14ac:dyDescent="0.25">
      <c r="A643" s="1"/>
      <c r="B643" s="10" t="s">
        <v>116</v>
      </c>
      <c r="C643" s="2"/>
      <c r="D643" s="2"/>
      <c r="E643" s="3" t="s">
        <v>212</v>
      </c>
      <c r="F643" s="184">
        <f t="shared" ref="F643:Z643" si="273">(F507+F508)*$G$20</f>
        <v>5617.920000000001</v>
      </c>
      <c r="G643" s="73">
        <f t="shared" si="273"/>
        <v>5702.1887999999999</v>
      </c>
      <c r="H643" s="73">
        <f t="shared" si="273"/>
        <v>5787.7216319999989</v>
      </c>
      <c r="I643" s="73">
        <f t="shared" si="273"/>
        <v>5874.5374564799986</v>
      </c>
      <c r="J643" s="73">
        <f t="shared" si="273"/>
        <v>5962.6555183271967</v>
      </c>
      <c r="K643" s="73">
        <f t="shared" si="273"/>
        <v>6052.0953511021053</v>
      </c>
      <c r="L643" s="73">
        <f t="shared" si="273"/>
        <v>6142.8767813686345</v>
      </c>
      <c r="M643" s="73">
        <f t="shared" si="273"/>
        <v>6235.0199330891628</v>
      </c>
      <c r="N643" s="73">
        <f t="shared" si="273"/>
        <v>6328.5452320855002</v>
      </c>
      <c r="O643" s="73">
        <f t="shared" si="273"/>
        <v>6423.4734105667821</v>
      </c>
      <c r="P643" s="73">
        <f t="shared" si="273"/>
        <v>6519.8255117252829</v>
      </c>
      <c r="Q643" s="73">
        <f t="shared" si="273"/>
        <v>6617.6228944011618</v>
      </c>
      <c r="R643" s="73">
        <f t="shared" si="273"/>
        <v>6716.8872378171791</v>
      </c>
      <c r="S643" s="73">
        <f t="shared" si="273"/>
        <v>6817.6405463844358</v>
      </c>
      <c r="T643" s="73">
        <f t="shared" si="273"/>
        <v>6919.9051545802022</v>
      </c>
      <c r="U643" s="73">
        <f t="shared" si="273"/>
        <v>7023.7037318989042</v>
      </c>
      <c r="V643" s="73">
        <f t="shared" si="273"/>
        <v>7129.0592878773869</v>
      </c>
      <c r="W643" s="73">
        <f t="shared" si="273"/>
        <v>7235.9951771955466</v>
      </c>
      <c r="X643" s="73">
        <f t="shared" si="273"/>
        <v>7344.5351048534785</v>
      </c>
      <c r="Y643" s="73">
        <f t="shared" si="273"/>
        <v>7454.7031314262804</v>
      </c>
      <c r="Z643" s="105">
        <f t="shared" si="273"/>
        <v>7566.5236783976734</v>
      </c>
    </row>
    <row r="644" spans="1:26" x14ac:dyDescent="0.25">
      <c r="A644" s="1"/>
      <c r="B644" s="10" t="s">
        <v>119</v>
      </c>
      <c r="C644" s="2"/>
      <c r="D644" s="2"/>
      <c r="E644" s="3" t="s">
        <v>212</v>
      </c>
      <c r="F644" s="184">
        <f t="shared" ref="F644:Z644" si="274">F402*$G$20</f>
        <v>4423.2040829756797</v>
      </c>
      <c r="G644" s="73">
        <f t="shared" si="274"/>
        <v>4423.2040829756797</v>
      </c>
      <c r="H644" s="73">
        <f t="shared" si="274"/>
        <v>4423.2040829756797</v>
      </c>
      <c r="I644" s="73">
        <f t="shared" si="274"/>
        <v>4423.2040829756797</v>
      </c>
      <c r="J644" s="73">
        <f t="shared" si="274"/>
        <v>4423.2040829756797</v>
      </c>
      <c r="K644" s="73">
        <f t="shared" si="274"/>
        <v>4423.2040829756797</v>
      </c>
      <c r="L644" s="73">
        <f t="shared" si="274"/>
        <v>4423.2040829756797</v>
      </c>
      <c r="M644" s="73">
        <f t="shared" si="274"/>
        <v>4423.2040829756797</v>
      </c>
      <c r="N644" s="73">
        <f t="shared" si="274"/>
        <v>4423.2040829756797</v>
      </c>
      <c r="O644" s="73">
        <f t="shared" si="274"/>
        <v>4423.2040829756797</v>
      </c>
      <c r="P644" s="73">
        <f t="shared" si="274"/>
        <v>4423.2040829756797</v>
      </c>
      <c r="Q644" s="73">
        <f t="shared" si="274"/>
        <v>4423.2040829756797</v>
      </c>
      <c r="R644" s="73">
        <f t="shared" si="274"/>
        <v>4423.2040829756797</v>
      </c>
      <c r="S644" s="73">
        <f t="shared" si="274"/>
        <v>4423.2040829756797</v>
      </c>
      <c r="T644" s="73">
        <f t="shared" si="274"/>
        <v>4423.2040829756797</v>
      </c>
      <c r="U644" s="73">
        <f t="shared" si="274"/>
        <v>4423.2040829756797</v>
      </c>
      <c r="V644" s="73">
        <f t="shared" si="274"/>
        <v>4423.2040829756797</v>
      </c>
      <c r="W644" s="73">
        <f t="shared" si="274"/>
        <v>4423.2040829756797</v>
      </c>
      <c r="X644" s="73">
        <f t="shared" si="274"/>
        <v>4423.2040829756797</v>
      </c>
      <c r="Y644" s="73">
        <f t="shared" si="274"/>
        <v>4423.2040829756797</v>
      </c>
      <c r="Z644" s="105">
        <f t="shared" si="274"/>
        <v>4423.2040829756797</v>
      </c>
    </row>
    <row r="645" spans="1:26" x14ac:dyDescent="0.25">
      <c r="B645" s="102" t="s">
        <v>121</v>
      </c>
      <c r="C645" s="59"/>
      <c r="D645" s="59"/>
      <c r="E645" s="103" t="s">
        <v>212</v>
      </c>
      <c r="F645" s="106">
        <f>F643-F644</f>
        <v>1194.7159170243212</v>
      </c>
      <c r="G645" s="107">
        <f t="shared" ref="G645:Z645" si="275">G643-G644</f>
        <v>1278.9847170243202</v>
      </c>
      <c r="H645" s="107">
        <f t="shared" si="275"/>
        <v>1364.5175490243191</v>
      </c>
      <c r="I645" s="107">
        <f t="shared" si="275"/>
        <v>1451.3333735043188</v>
      </c>
      <c r="J645" s="107">
        <f t="shared" si="275"/>
        <v>1539.4514353515169</v>
      </c>
      <c r="K645" s="107">
        <f t="shared" si="275"/>
        <v>1628.8912681264255</v>
      </c>
      <c r="L645" s="107">
        <f t="shared" si="275"/>
        <v>1719.6726983929548</v>
      </c>
      <c r="M645" s="107">
        <f t="shared" si="275"/>
        <v>1811.8158501134831</v>
      </c>
      <c r="N645" s="107">
        <f t="shared" si="275"/>
        <v>1905.3411491098204</v>
      </c>
      <c r="O645" s="107">
        <f t="shared" si="275"/>
        <v>2000.2693275911024</v>
      </c>
      <c r="P645" s="107">
        <f t="shared" si="275"/>
        <v>2096.6214287496032</v>
      </c>
      <c r="Q645" s="107">
        <f t="shared" si="275"/>
        <v>2194.4188114254821</v>
      </c>
      <c r="R645" s="107">
        <f t="shared" si="275"/>
        <v>2293.6831548414993</v>
      </c>
      <c r="S645" s="107">
        <f t="shared" si="275"/>
        <v>2394.436463408756</v>
      </c>
      <c r="T645" s="107">
        <f t="shared" si="275"/>
        <v>2496.7010716045224</v>
      </c>
      <c r="U645" s="107">
        <f t="shared" si="275"/>
        <v>2600.4996489232244</v>
      </c>
      <c r="V645" s="107">
        <f t="shared" si="275"/>
        <v>2705.8552049017071</v>
      </c>
      <c r="W645" s="107">
        <f t="shared" si="275"/>
        <v>2812.7910942198669</v>
      </c>
      <c r="X645" s="107">
        <f t="shared" si="275"/>
        <v>2921.3310218777988</v>
      </c>
      <c r="Y645" s="107">
        <f t="shared" si="275"/>
        <v>3031.4990484506006</v>
      </c>
      <c r="Z645" s="108">
        <f t="shared" si="275"/>
        <v>3143.3195954219937</v>
      </c>
    </row>
    <row r="646" spans="1:26" x14ac:dyDescent="0.25">
      <c r="B646" s="10"/>
      <c r="C646" s="2"/>
      <c r="D646" s="2"/>
      <c r="E646" s="3"/>
      <c r="F646" s="146"/>
      <c r="G646" s="73"/>
      <c r="H646" s="73"/>
      <c r="I646" s="73"/>
      <c r="J646" s="73"/>
      <c r="K646" s="73"/>
      <c r="L646" s="73"/>
      <c r="M646" s="73"/>
      <c r="N646" s="73"/>
      <c r="O646" s="73"/>
      <c r="P646" s="73"/>
      <c r="Q646" s="73"/>
      <c r="R646" s="73"/>
      <c r="S646" s="73"/>
      <c r="T646" s="73"/>
      <c r="U646" s="73"/>
      <c r="V646" s="73"/>
      <c r="W646" s="73"/>
      <c r="X646" s="73"/>
      <c r="Y646" s="73"/>
      <c r="Z646" s="105"/>
    </row>
    <row r="647" spans="1:26" x14ac:dyDescent="0.25">
      <c r="B647" s="10" t="s">
        <v>114</v>
      </c>
      <c r="C647" s="2"/>
      <c r="D647" s="2"/>
      <c r="E647" s="3" t="s">
        <v>212</v>
      </c>
      <c r="F647" s="184">
        <f t="shared" ref="F647:Z647" si="276">(F514+F515)*$G$21</f>
        <v>50688</v>
      </c>
      <c r="G647" s="73">
        <f t="shared" si="276"/>
        <v>50688</v>
      </c>
      <c r="H647" s="73">
        <f t="shared" si="276"/>
        <v>50688</v>
      </c>
      <c r="I647" s="73">
        <f t="shared" si="276"/>
        <v>50688</v>
      </c>
      <c r="J647" s="73">
        <f t="shared" si="276"/>
        <v>50688</v>
      </c>
      <c r="K647" s="73">
        <f t="shared" si="276"/>
        <v>50688</v>
      </c>
      <c r="L647" s="73">
        <f t="shared" si="276"/>
        <v>50688</v>
      </c>
      <c r="M647" s="73">
        <f t="shared" si="276"/>
        <v>50688</v>
      </c>
      <c r="N647" s="73">
        <f t="shared" si="276"/>
        <v>50688</v>
      </c>
      <c r="O647" s="73">
        <f t="shared" si="276"/>
        <v>50688</v>
      </c>
      <c r="P647" s="73">
        <f t="shared" si="276"/>
        <v>50688</v>
      </c>
      <c r="Q647" s="73">
        <f t="shared" si="276"/>
        <v>50688</v>
      </c>
      <c r="R647" s="73">
        <f t="shared" si="276"/>
        <v>50688</v>
      </c>
      <c r="S647" s="73">
        <f t="shared" si="276"/>
        <v>50688</v>
      </c>
      <c r="T647" s="73">
        <f t="shared" si="276"/>
        <v>50688</v>
      </c>
      <c r="U647" s="73">
        <f t="shared" si="276"/>
        <v>50688</v>
      </c>
      <c r="V647" s="73">
        <f t="shared" si="276"/>
        <v>50688</v>
      </c>
      <c r="W647" s="73">
        <f t="shared" si="276"/>
        <v>50688</v>
      </c>
      <c r="X647" s="73">
        <f t="shared" si="276"/>
        <v>50688</v>
      </c>
      <c r="Y647" s="73">
        <f t="shared" si="276"/>
        <v>50688</v>
      </c>
      <c r="Z647" s="105">
        <f t="shared" si="276"/>
        <v>50688</v>
      </c>
    </row>
    <row r="648" spans="1:26" x14ac:dyDescent="0.25">
      <c r="B648" s="10" t="s">
        <v>117</v>
      </c>
      <c r="C648" s="2"/>
      <c r="D648" s="2"/>
      <c r="E648" s="3" t="s">
        <v>212</v>
      </c>
      <c r="F648" s="184">
        <f t="shared" ref="F648:Z648" si="277">F416*$G$21</f>
        <v>25647.124463519314</v>
      </c>
      <c r="G648" s="73">
        <f t="shared" si="277"/>
        <v>21147.124463519314</v>
      </c>
      <c r="H648" s="73">
        <f t="shared" si="277"/>
        <v>21147.124463519314</v>
      </c>
      <c r="I648" s="73">
        <f t="shared" si="277"/>
        <v>21147.124463519314</v>
      </c>
      <c r="J648" s="73">
        <f t="shared" si="277"/>
        <v>25647.124463519314</v>
      </c>
      <c r="K648" s="73">
        <f t="shared" si="277"/>
        <v>21147.124463519314</v>
      </c>
      <c r="L648" s="73">
        <f t="shared" si="277"/>
        <v>21147.124463519314</v>
      </c>
      <c r="M648" s="73">
        <f t="shared" si="277"/>
        <v>21147.124463519314</v>
      </c>
      <c r="N648" s="73">
        <f t="shared" si="277"/>
        <v>25647.124463519314</v>
      </c>
      <c r="O648" s="73">
        <f t="shared" si="277"/>
        <v>21147.124463519314</v>
      </c>
      <c r="P648" s="73">
        <f t="shared" si="277"/>
        <v>21147.124463519314</v>
      </c>
      <c r="Q648" s="73">
        <f t="shared" si="277"/>
        <v>21147.124463519314</v>
      </c>
      <c r="R648" s="73">
        <f t="shared" si="277"/>
        <v>25647.124463519314</v>
      </c>
      <c r="S648" s="73">
        <f t="shared" si="277"/>
        <v>21147.124463519314</v>
      </c>
      <c r="T648" s="73">
        <f t="shared" si="277"/>
        <v>21147.124463519314</v>
      </c>
      <c r="U648" s="73">
        <f t="shared" si="277"/>
        <v>21147.124463519314</v>
      </c>
      <c r="V648" s="73">
        <f t="shared" si="277"/>
        <v>25647.124463519314</v>
      </c>
      <c r="W648" s="73">
        <f t="shared" si="277"/>
        <v>21147.124463519314</v>
      </c>
      <c r="X648" s="73">
        <f t="shared" si="277"/>
        <v>21147.124463519314</v>
      </c>
      <c r="Y648" s="73">
        <f t="shared" si="277"/>
        <v>21147.124463519314</v>
      </c>
      <c r="Z648" s="105">
        <f t="shared" si="277"/>
        <v>21147.124463519314</v>
      </c>
    </row>
    <row r="649" spans="1:26" x14ac:dyDescent="0.25">
      <c r="B649" s="102" t="s">
        <v>90</v>
      </c>
      <c r="C649" s="59"/>
      <c r="D649" s="59"/>
      <c r="E649" s="103" t="s">
        <v>212</v>
      </c>
      <c r="F649" s="106">
        <f>F647-F648</f>
        <v>25040.875536480686</v>
      </c>
      <c r="G649" s="107">
        <f t="shared" ref="G649:Z649" si="278">G647-G648</f>
        <v>29540.875536480686</v>
      </c>
      <c r="H649" s="107">
        <f t="shared" si="278"/>
        <v>29540.875536480686</v>
      </c>
      <c r="I649" s="107">
        <f t="shared" si="278"/>
        <v>29540.875536480686</v>
      </c>
      <c r="J649" s="107">
        <f t="shared" si="278"/>
        <v>25040.875536480686</v>
      </c>
      <c r="K649" s="107">
        <f t="shared" si="278"/>
        <v>29540.875536480686</v>
      </c>
      <c r="L649" s="107">
        <f t="shared" si="278"/>
        <v>29540.875536480686</v>
      </c>
      <c r="M649" s="107">
        <f t="shared" si="278"/>
        <v>29540.875536480686</v>
      </c>
      <c r="N649" s="107">
        <f t="shared" si="278"/>
        <v>25040.875536480686</v>
      </c>
      <c r="O649" s="107">
        <f t="shared" si="278"/>
        <v>29540.875536480686</v>
      </c>
      <c r="P649" s="107">
        <f t="shared" si="278"/>
        <v>29540.875536480686</v>
      </c>
      <c r="Q649" s="107">
        <f t="shared" si="278"/>
        <v>29540.875536480686</v>
      </c>
      <c r="R649" s="107">
        <f t="shared" si="278"/>
        <v>25040.875536480686</v>
      </c>
      <c r="S649" s="107">
        <f t="shared" si="278"/>
        <v>29540.875536480686</v>
      </c>
      <c r="T649" s="107">
        <f t="shared" si="278"/>
        <v>29540.875536480686</v>
      </c>
      <c r="U649" s="107">
        <f t="shared" si="278"/>
        <v>29540.875536480686</v>
      </c>
      <c r="V649" s="107">
        <f t="shared" si="278"/>
        <v>25040.875536480686</v>
      </c>
      <c r="W649" s="107">
        <f t="shared" si="278"/>
        <v>29540.875536480686</v>
      </c>
      <c r="X649" s="107">
        <f t="shared" si="278"/>
        <v>29540.875536480686</v>
      </c>
      <c r="Y649" s="107">
        <f t="shared" si="278"/>
        <v>29540.875536480686</v>
      </c>
      <c r="Z649" s="108">
        <f t="shared" si="278"/>
        <v>29540.875536480686</v>
      </c>
    </row>
    <row r="650" spans="1:26" x14ac:dyDescent="0.25">
      <c r="B650" s="10"/>
      <c r="C650" s="2"/>
      <c r="D650" s="2"/>
      <c r="E650" s="3"/>
      <c r="F650" s="146"/>
      <c r="G650" s="73"/>
      <c r="H650" s="73"/>
      <c r="I650" s="73"/>
      <c r="J650" s="73"/>
      <c r="K650" s="73"/>
      <c r="L650" s="73"/>
      <c r="M650" s="73"/>
      <c r="N650" s="73"/>
      <c r="O650" s="73"/>
      <c r="P650" s="73"/>
      <c r="Q650" s="73"/>
      <c r="R650" s="73"/>
      <c r="S650" s="73"/>
      <c r="T650" s="73"/>
      <c r="U650" s="73"/>
      <c r="V650" s="73"/>
      <c r="W650" s="73"/>
      <c r="X650" s="73"/>
      <c r="Y650" s="73"/>
      <c r="Z650" s="105"/>
    </row>
    <row r="651" spans="1:26" x14ac:dyDescent="0.25">
      <c r="B651" s="10" t="s">
        <v>17</v>
      </c>
      <c r="C651" s="2"/>
      <c r="D651" s="2"/>
      <c r="E651" s="3" t="s">
        <v>212</v>
      </c>
      <c r="F651" s="146">
        <f>F647+F639+F643</f>
        <v>64262.175999999999</v>
      </c>
      <c r="G651" s="67">
        <f t="shared" ref="G651:Z651" si="279">G647+G639+G643</f>
        <v>64537.394944</v>
      </c>
      <c r="H651" s="67">
        <f t="shared" si="279"/>
        <v>64818.460723455995</v>
      </c>
      <c r="I651" s="67">
        <f t="shared" si="279"/>
        <v>65105.502286130941</v>
      </c>
      <c r="J651" s="67">
        <f t="shared" si="279"/>
        <v>65398.651503889763</v>
      </c>
      <c r="K651" s="67">
        <f t="shared" si="279"/>
        <v>65698.043240318177</v>
      </c>
      <c r="L651" s="67">
        <f t="shared" si="279"/>
        <v>66003.815419925886</v>
      </c>
      <c r="M651" s="67">
        <f t="shared" si="279"/>
        <v>66316.109098971792</v>
      </c>
      <c r="N651" s="67">
        <f t="shared" si="279"/>
        <v>66635.068537949308</v>
      </c>
      <c r="O651" s="67">
        <f t="shared" si="279"/>
        <v>66960.841275771338</v>
      </c>
      <c r="P651" s="67">
        <f t="shared" si="279"/>
        <v>67293.578205694736</v>
      </c>
      <c r="Q651" s="67">
        <f t="shared" si="279"/>
        <v>67633.433653025888</v>
      </c>
      <c r="R651" s="67">
        <f t="shared" si="279"/>
        <v>67980.565454648895</v>
      </c>
      <c r="S651" s="67">
        <f t="shared" si="279"/>
        <v>68335.135040420108</v>
      </c>
      <c r="T651" s="67">
        <f t="shared" si="279"/>
        <v>68697.307516472734</v>
      </c>
      <c r="U651" s="67">
        <f t="shared" si="279"/>
        <v>69067.251750476862</v>
      </c>
      <c r="V651" s="67">
        <f t="shared" si="279"/>
        <v>69445.140458901209</v>
      </c>
      <c r="W651" s="67">
        <f t="shared" si="279"/>
        <v>69831.150296323947</v>
      </c>
      <c r="X651" s="67">
        <f t="shared" si="279"/>
        <v>70225.461946840951</v>
      </c>
      <c r="Y651" s="67">
        <f t="shared" si="279"/>
        <v>70628.260217621457</v>
      </c>
      <c r="Z651" s="149">
        <f t="shared" si="279"/>
        <v>71039.734134661543</v>
      </c>
    </row>
    <row r="652" spans="1:26" x14ac:dyDescent="0.25">
      <c r="B652" s="10" t="s">
        <v>19</v>
      </c>
      <c r="C652" s="2"/>
      <c r="D652" s="2"/>
      <c r="E652" s="3" t="s">
        <v>212</v>
      </c>
      <c r="F652" s="206">
        <f>+F648+F640+F644</f>
        <v>40292.404712446354</v>
      </c>
      <c r="G652" s="205">
        <f t="shared" ref="G652:Z652" si="280">+G648+G640+G644</f>
        <v>35792.404712446354</v>
      </c>
      <c r="H652" s="205">
        <f t="shared" si="280"/>
        <v>35792.404712446354</v>
      </c>
      <c r="I652" s="205">
        <f t="shared" si="280"/>
        <v>35792.404712446354</v>
      </c>
      <c r="J652" s="205">
        <f t="shared" si="280"/>
        <v>40292.404712446354</v>
      </c>
      <c r="K652" s="205">
        <f t="shared" si="280"/>
        <v>35792.404712446354</v>
      </c>
      <c r="L652" s="205">
        <f t="shared" si="280"/>
        <v>35792.404712446354</v>
      </c>
      <c r="M652" s="205">
        <f t="shared" si="280"/>
        <v>35792.404712446354</v>
      </c>
      <c r="N652" s="205">
        <f t="shared" si="280"/>
        <v>40292.404712446354</v>
      </c>
      <c r="O652" s="205">
        <f t="shared" si="280"/>
        <v>35792.404712446354</v>
      </c>
      <c r="P652" s="205">
        <f t="shared" si="280"/>
        <v>35792.404712446354</v>
      </c>
      <c r="Q652" s="205">
        <f t="shared" si="280"/>
        <v>35792.404712446354</v>
      </c>
      <c r="R652" s="205">
        <f t="shared" si="280"/>
        <v>40292.404712446354</v>
      </c>
      <c r="S652" s="205">
        <f t="shared" si="280"/>
        <v>35792.404712446354</v>
      </c>
      <c r="T652" s="205">
        <f t="shared" si="280"/>
        <v>35792.404712446354</v>
      </c>
      <c r="U652" s="205">
        <f t="shared" si="280"/>
        <v>35792.404712446354</v>
      </c>
      <c r="V652" s="205">
        <f t="shared" si="280"/>
        <v>40292.404712446354</v>
      </c>
      <c r="W652" s="205">
        <f t="shared" si="280"/>
        <v>35792.404712446354</v>
      </c>
      <c r="X652" s="205">
        <f t="shared" si="280"/>
        <v>35792.404712446354</v>
      </c>
      <c r="Y652" s="205">
        <f t="shared" si="280"/>
        <v>35792.404712446354</v>
      </c>
      <c r="Z652" s="233">
        <f t="shared" si="280"/>
        <v>35792.404712446354</v>
      </c>
    </row>
    <row r="653" spans="1:26" x14ac:dyDescent="0.25">
      <c r="B653" s="102" t="s">
        <v>138</v>
      </c>
      <c r="C653" s="59"/>
      <c r="D653" s="59"/>
      <c r="E653" s="103" t="s">
        <v>212</v>
      </c>
      <c r="F653" s="185">
        <f t="shared" ref="F653:M653" si="281">F651-F652</f>
        <v>23969.771287553645</v>
      </c>
      <c r="G653" s="147">
        <f t="shared" si="281"/>
        <v>28744.990231553646</v>
      </c>
      <c r="H653" s="147">
        <f t="shared" si="281"/>
        <v>29026.056011009641</v>
      </c>
      <c r="I653" s="147">
        <f t="shared" si="281"/>
        <v>29313.097573684587</v>
      </c>
      <c r="J653" s="147">
        <f t="shared" si="281"/>
        <v>25106.246791443409</v>
      </c>
      <c r="K653" s="147">
        <f t="shared" si="281"/>
        <v>29905.638527871823</v>
      </c>
      <c r="L653" s="147">
        <f t="shared" si="281"/>
        <v>30211.410707479532</v>
      </c>
      <c r="M653" s="147">
        <f t="shared" si="281"/>
        <v>30523.704386525438</v>
      </c>
      <c r="N653" s="147">
        <f t="shared" ref="N653:Z653" si="282">N651-N652</f>
        <v>26342.663825502954</v>
      </c>
      <c r="O653" s="147">
        <f t="shared" si="282"/>
        <v>31168.436563324984</v>
      </c>
      <c r="P653" s="147">
        <f t="shared" si="282"/>
        <v>31501.173493248381</v>
      </c>
      <c r="Q653" s="147">
        <f t="shared" si="282"/>
        <v>31841.028940579534</v>
      </c>
      <c r="R653" s="147">
        <f t="shared" si="282"/>
        <v>27688.160742202541</v>
      </c>
      <c r="S653" s="147">
        <f t="shared" si="282"/>
        <v>32542.730327973753</v>
      </c>
      <c r="T653" s="147">
        <f t="shared" si="282"/>
        <v>32904.90280402638</v>
      </c>
      <c r="U653" s="147">
        <f t="shared" si="282"/>
        <v>33274.847038030508</v>
      </c>
      <c r="V653" s="147">
        <f t="shared" si="282"/>
        <v>29152.735746454855</v>
      </c>
      <c r="W653" s="147">
        <f t="shared" si="282"/>
        <v>34038.745583877593</v>
      </c>
      <c r="X653" s="147">
        <f t="shared" si="282"/>
        <v>34433.057234394597</v>
      </c>
      <c r="Y653" s="147">
        <f t="shared" si="282"/>
        <v>34835.855505175103</v>
      </c>
      <c r="Z653" s="148">
        <f t="shared" si="282"/>
        <v>35247.329422215189</v>
      </c>
    </row>
    <row r="654" spans="1:26" x14ac:dyDescent="0.25">
      <c r="B654" s="10"/>
      <c r="C654" s="2"/>
      <c r="D654" s="2"/>
      <c r="E654" s="3"/>
      <c r="F654" s="184"/>
      <c r="G654" s="73"/>
      <c r="H654" s="73"/>
      <c r="I654" s="73"/>
      <c r="J654" s="73"/>
      <c r="K654" s="73"/>
      <c r="L654" s="73"/>
      <c r="M654" s="73"/>
      <c r="N654" s="73"/>
      <c r="O654" s="73"/>
      <c r="P654" s="73"/>
      <c r="Q654" s="73"/>
      <c r="R654" s="73"/>
      <c r="S654" s="73"/>
      <c r="T654" s="73"/>
      <c r="U654" s="73"/>
      <c r="V654" s="73"/>
      <c r="W654" s="73"/>
      <c r="X654" s="73"/>
      <c r="Y654" s="73"/>
      <c r="Z654" s="105"/>
    </row>
    <row r="655" spans="1:26" x14ac:dyDescent="0.25">
      <c r="B655" s="175" t="s">
        <v>10</v>
      </c>
      <c r="C655" s="159"/>
      <c r="D655" s="159"/>
      <c r="E655" s="160"/>
      <c r="F655" s="200"/>
      <c r="G655" s="201"/>
      <c r="H655" s="201"/>
      <c r="I655" s="201"/>
      <c r="J655" s="201"/>
      <c r="K655" s="201"/>
      <c r="L655" s="201"/>
      <c r="M655" s="201"/>
      <c r="N655" s="201"/>
      <c r="O655" s="201"/>
      <c r="P655" s="201"/>
      <c r="Q655" s="201"/>
      <c r="R655" s="201"/>
      <c r="S655" s="201"/>
      <c r="T655" s="201"/>
      <c r="U655" s="201"/>
      <c r="V655" s="201"/>
      <c r="W655" s="201"/>
      <c r="X655" s="201"/>
      <c r="Y655" s="201"/>
      <c r="Z655" s="202"/>
    </row>
    <row r="656" spans="1:26" x14ac:dyDescent="0.25">
      <c r="B656" s="10" t="s">
        <v>115</v>
      </c>
      <c r="C656" s="2"/>
      <c r="D656" s="2"/>
      <c r="E656" s="3" t="s">
        <v>212</v>
      </c>
      <c r="F656" s="184">
        <f t="shared" ref="F656:Z656" si="283">(F536+F537)*$G$19</f>
        <v>7956.2559999999985</v>
      </c>
      <c r="G656" s="73">
        <f t="shared" si="283"/>
        <v>8147.2061439999989</v>
      </c>
      <c r="H656" s="73">
        <f t="shared" si="283"/>
        <v>9456.6843678719979</v>
      </c>
      <c r="I656" s="73">
        <f t="shared" si="283"/>
        <v>10167.827032335972</v>
      </c>
      <c r="J656" s="73">
        <f t="shared" si="283"/>
        <v>10932.447625167642</v>
      </c>
      <c r="K656" s="73">
        <f t="shared" si="283"/>
        <v>11754.567686580247</v>
      </c>
      <c r="L656" s="73">
        <f t="shared" si="283"/>
        <v>12036.677311058174</v>
      </c>
      <c r="M656" s="73">
        <f t="shared" si="283"/>
        <v>12325.55756652357</v>
      </c>
      <c r="N656" s="73">
        <f t="shared" si="283"/>
        <v>12621.370948120135</v>
      </c>
      <c r="O656" s="73">
        <f t="shared" si="283"/>
        <v>12924.283850875021</v>
      </c>
      <c r="P656" s="73">
        <f t="shared" si="283"/>
        <v>13234.466663296022</v>
      </c>
      <c r="Q656" s="73">
        <f t="shared" si="283"/>
        <v>13552.093863215125</v>
      </c>
      <c r="R656" s="73">
        <f t="shared" si="283"/>
        <v>13877.34411593229</v>
      </c>
      <c r="S656" s="73">
        <f t="shared" si="283"/>
        <v>14210.400374714663</v>
      </c>
      <c r="T656" s="73">
        <f t="shared" si="283"/>
        <v>14551.449983707818</v>
      </c>
      <c r="U656" s="73">
        <f t="shared" si="283"/>
        <v>14900.684783316807</v>
      </c>
      <c r="V656" s="73">
        <f t="shared" si="283"/>
        <v>15258.301218116409</v>
      </c>
      <c r="W656" s="73">
        <f t="shared" si="283"/>
        <v>15624.500447351204</v>
      </c>
      <c r="X656" s="73">
        <f t="shared" si="283"/>
        <v>15999.488458087631</v>
      </c>
      <c r="Y656" s="73">
        <f t="shared" si="283"/>
        <v>16383.476181081738</v>
      </c>
      <c r="Z656" s="105">
        <f t="shared" si="283"/>
        <v>16776.679609427698</v>
      </c>
    </row>
    <row r="657" spans="2:26" x14ac:dyDescent="0.25">
      <c r="B657" s="10" t="s">
        <v>118</v>
      </c>
      <c r="C657" s="2"/>
      <c r="D657" s="2"/>
      <c r="E657" s="3" t="s">
        <v>212</v>
      </c>
      <c r="F657" s="184">
        <f t="shared" ref="F657:Z657" si="284">F447*$G$19</f>
        <v>10222.076165951359</v>
      </c>
      <c r="G657" s="73">
        <f t="shared" si="284"/>
        <v>10784.153375253683</v>
      </c>
      <c r="H657" s="73">
        <f t="shared" si="284"/>
        <v>10784.153375253683</v>
      </c>
      <c r="I657" s="73">
        <f t="shared" si="284"/>
        <v>10784.153375253683</v>
      </c>
      <c r="J657" s="73">
        <f t="shared" si="284"/>
        <v>10784.153375253683</v>
      </c>
      <c r="K657" s="73">
        <f t="shared" si="284"/>
        <v>10784.153375253683</v>
      </c>
      <c r="L657" s="73">
        <f t="shared" si="284"/>
        <v>10784.153375253683</v>
      </c>
      <c r="M657" s="73">
        <f t="shared" si="284"/>
        <v>10784.153375253683</v>
      </c>
      <c r="N657" s="73">
        <f t="shared" si="284"/>
        <v>10784.153375253683</v>
      </c>
      <c r="O657" s="73">
        <f t="shared" si="284"/>
        <v>10784.153375253683</v>
      </c>
      <c r="P657" s="73">
        <f t="shared" si="284"/>
        <v>10784.153375253683</v>
      </c>
      <c r="Q657" s="73">
        <f t="shared" si="284"/>
        <v>10784.153375253683</v>
      </c>
      <c r="R657" s="73">
        <f t="shared" si="284"/>
        <v>10784.153375253683</v>
      </c>
      <c r="S657" s="73">
        <f t="shared" si="284"/>
        <v>10784.153375253683</v>
      </c>
      <c r="T657" s="73">
        <f t="shared" si="284"/>
        <v>10784.153375253683</v>
      </c>
      <c r="U657" s="73">
        <f t="shared" si="284"/>
        <v>10784.153375253683</v>
      </c>
      <c r="V657" s="73">
        <f t="shared" si="284"/>
        <v>10784.153375253683</v>
      </c>
      <c r="W657" s="73">
        <f t="shared" si="284"/>
        <v>10784.153375253683</v>
      </c>
      <c r="X657" s="73">
        <f t="shared" si="284"/>
        <v>10784.153375253683</v>
      </c>
      <c r="Y657" s="73">
        <f t="shared" si="284"/>
        <v>10784.153375253683</v>
      </c>
      <c r="Z657" s="105">
        <f t="shared" si="284"/>
        <v>10784.153375253683</v>
      </c>
    </row>
    <row r="658" spans="2:26" x14ac:dyDescent="0.25">
      <c r="B658" s="102" t="s">
        <v>120</v>
      </c>
      <c r="C658" s="59"/>
      <c r="D658" s="59"/>
      <c r="E658" s="103" t="s">
        <v>212</v>
      </c>
      <c r="F658" s="106">
        <f>F656-F657</f>
        <v>-2265.8201659513607</v>
      </c>
      <c r="G658" s="107">
        <f t="shared" ref="G658:Z658" si="285">G656-G657</f>
        <v>-2636.9472312536845</v>
      </c>
      <c r="H658" s="107">
        <f t="shared" si="285"/>
        <v>-1327.4690073816855</v>
      </c>
      <c r="I658" s="107">
        <f t="shared" si="285"/>
        <v>-616.32634291771137</v>
      </c>
      <c r="J658" s="107">
        <f t="shared" si="285"/>
        <v>148.29424991395899</v>
      </c>
      <c r="K658" s="107">
        <f t="shared" si="285"/>
        <v>970.41431132656362</v>
      </c>
      <c r="L658" s="107">
        <f t="shared" si="285"/>
        <v>1252.523935804491</v>
      </c>
      <c r="M658" s="107">
        <f t="shared" si="285"/>
        <v>1541.4041912698867</v>
      </c>
      <c r="N658" s="107">
        <f t="shared" si="285"/>
        <v>1837.2175728664515</v>
      </c>
      <c r="O658" s="107">
        <f t="shared" si="285"/>
        <v>2140.1304756213376</v>
      </c>
      <c r="P658" s="107">
        <f t="shared" si="285"/>
        <v>2450.3132880423382</v>
      </c>
      <c r="Q658" s="107">
        <f t="shared" si="285"/>
        <v>2767.9404879614412</v>
      </c>
      <c r="R658" s="107">
        <f t="shared" si="285"/>
        <v>3093.1907406786067</v>
      </c>
      <c r="S658" s="107">
        <f t="shared" si="285"/>
        <v>3426.2469994609801</v>
      </c>
      <c r="T658" s="107">
        <f t="shared" si="285"/>
        <v>3767.2966084541349</v>
      </c>
      <c r="U658" s="107">
        <f t="shared" si="285"/>
        <v>4116.5314080631233</v>
      </c>
      <c r="V658" s="107">
        <f t="shared" si="285"/>
        <v>4474.1478428627252</v>
      </c>
      <c r="W658" s="107">
        <f t="shared" si="285"/>
        <v>4840.3470720975201</v>
      </c>
      <c r="X658" s="107">
        <f t="shared" si="285"/>
        <v>5215.335082833948</v>
      </c>
      <c r="Y658" s="107">
        <f t="shared" si="285"/>
        <v>5599.3228058280547</v>
      </c>
      <c r="Z658" s="108">
        <f t="shared" si="285"/>
        <v>5992.5262341740145</v>
      </c>
    </row>
    <row r="659" spans="2:26" x14ac:dyDescent="0.25">
      <c r="B659" s="10"/>
      <c r="C659" s="2"/>
      <c r="D659" s="2"/>
      <c r="E659" s="3"/>
      <c r="F659" s="184"/>
      <c r="G659" s="73"/>
      <c r="H659" s="73"/>
      <c r="I659" s="73"/>
      <c r="J659" s="73"/>
      <c r="K659" s="73"/>
      <c r="L659" s="73"/>
      <c r="M659" s="73"/>
      <c r="N659" s="73"/>
      <c r="O659" s="73"/>
      <c r="P659" s="73"/>
      <c r="Q659" s="73"/>
      <c r="R659" s="73"/>
      <c r="S659" s="73"/>
      <c r="T659" s="73"/>
      <c r="U659" s="73"/>
      <c r="V659" s="73"/>
      <c r="W659" s="73"/>
      <c r="X659" s="73"/>
      <c r="Y659" s="73"/>
      <c r="Z659" s="105"/>
    </row>
    <row r="660" spans="2:26" x14ac:dyDescent="0.25">
      <c r="B660" s="10" t="s">
        <v>116</v>
      </c>
      <c r="C660" s="2"/>
      <c r="D660" s="2"/>
      <c r="E660" s="3" t="s">
        <v>212</v>
      </c>
      <c r="F660" s="184">
        <f t="shared" ref="F660:Z660" si="286">(F543+F544)*$G$20</f>
        <v>5617.920000000001</v>
      </c>
      <c r="G660" s="73">
        <f t="shared" si="286"/>
        <v>5702.1887999999999</v>
      </c>
      <c r="H660" s="73">
        <f t="shared" si="286"/>
        <v>6560.5140089999986</v>
      </c>
      <c r="I660" s="73">
        <f t="shared" si="286"/>
        <v>6991.8678050917479</v>
      </c>
      <c r="J660" s="73">
        <f t="shared" si="286"/>
        <v>7451.5831132765297</v>
      </c>
      <c r="K660" s="73">
        <f t="shared" si="286"/>
        <v>7941.5247029744614</v>
      </c>
      <c r="L660" s="73">
        <f t="shared" si="286"/>
        <v>8060.647573519077</v>
      </c>
      <c r="M660" s="73">
        <f t="shared" si="286"/>
        <v>8181.5572871218619</v>
      </c>
      <c r="N660" s="73">
        <f t="shared" si="286"/>
        <v>8304.2806464286896</v>
      </c>
      <c r="O660" s="73">
        <f t="shared" si="286"/>
        <v>8428.8448561251189</v>
      </c>
      <c r="P660" s="73">
        <f t="shared" si="286"/>
        <v>8555.2775289669953</v>
      </c>
      <c r="Q660" s="73">
        <f t="shared" si="286"/>
        <v>8683.6066919014993</v>
      </c>
      <c r="R660" s="73">
        <f t="shared" si="286"/>
        <v>8813.8607922800202</v>
      </c>
      <c r="S660" s="73">
        <f t="shared" si="286"/>
        <v>8946.0687041642195</v>
      </c>
      <c r="T660" s="73">
        <f t="shared" si="286"/>
        <v>9080.2597347266819</v>
      </c>
      <c r="U660" s="73">
        <f t="shared" si="286"/>
        <v>9216.4636307475812</v>
      </c>
      <c r="V660" s="73">
        <f t="shared" si="286"/>
        <v>9354.7105852087952</v>
      </c>
      <c r="W660" s="73">
        <f t="shared" si="286"/>
        <v>9495.0312439869249</v>
      </c>
      <c r="X660" s="73">
        <f t="shared" si="286"/>
        <v>9637.4567126467282</v>
      </c>
      <c r="Y660" s="73">
        <f t="shared" si="286"/>
        <v>9782.0185633364272</v>
      </c>
      <c r="Z660" s="105">
        <f t="shared" si="286"/>
        <v>9928.7488417864733</v>
      </c>
    </row>
    <row r="661" spans="2:26" x14ac:dyDescent="0.25">
      <c r="B661" s="10" t="s">
        <v>119</v>
      </c>
      <c r="C661" s="2"/>
      <c r="D661" s="2"/>
      <c r="E661" s="3" t="s">
        <v>212</v>
      </c>
      <c r="F661" s="184">
        <f t="shared" ref="F661:Z661" si="287">F455*$G$20</f>
        <v>4423.2040829756797</v>
      </c>
      <c r="G661" s="73">
        <f t="shared" si="287"/>
        <v>4673.0197573942851</v>
      </c>
      <c r="H661" s="73">
        <f t="shared" si="287"/>
        <v>4673.0197573942851</v>
      </c>
      <c r="I661" s="73">
        <f t="shared" si="287"/>
        <v>4673.0197573942851</v>
      </c>
      <c r="J661" s="73">
        <f t="shared" si="287"/>
        <v>4673.0197573942851</v>
      </c>
      <c r="K661" s="73">
        <f t="shared" si="287"/>
        <v>4673.0197573942851</v>
      </c>
      <c r="L661" s="73">
        <f t="shared" si="287"/>
        <v>4673.0197573942851</v>
      </c>
      <c r="M661" s="73">
        <f t="shared" si="287"/>
        <v>4673.0197573942851</v>
      </c>
      <c r="N661" s="73">
        <f t="shared" si="287"/>
        <v>4673.0197573942851</v>
      </c>
      <c r="O661" s="73">
        <f t="shared" si="287"/>
        <v>4673.0197573942851</v>
      </c>
      <c r="P661" s="73">
        <f t="shared" si="287"/>
        <v>4673.0197573942851</v>
      </c>
      <c r="Q661" s="73">
        <f t="shared" si="287"/>
        <v>4673.0197573942851</v>
      </c>
      <c r="R661" s="73">
        <f t="shared" si="287"/>
        <v>4673.0197573942851</v>
      </c>
      <c r="S661" s="73">
        <f t="shared" si="287"/>
        <v>4673.0197573942851</v>
      </c>
      <c r="T661" s="73">
        <f t="shared" si="287"/>
        <v>4673.0197573942851</v>
      </c>
      <c r="U661" s="73">
        <f t="shared" si="287"/>
        <v>4673.0197573942851</v>
      </c>
      <c r="V661" s="73">
        <f t="shared" si="287"/>
        <v>4673.0197573942851</v>
      </c>
      <c r="W661" s="73">
        <f t="shared" si="287"/>
        <v>4673.0197573942851</v>
      </c>
      <c r="X661" s="73">
        <f t="shared" si="287"/>
        <v>4673.0197573942851</v>
      </c>
      <c r="Y661" s="73">
        <f t="shared" si="287"/>
        <v>4673.0197573942851</v>
      </c>
      <c r="Z661" s="105">
        <f t="shared" si="287"/>
        <v>4673.0197573942851</v>
      </c>
    </row>
    <row r="662" spans="2:26" x14ac:dyDescent="0.25">
      <c r="B662" s="102" t="s">
        <v>121</v>
      </c>
      <c r="C662" s="59"/>
      <c r="D662" s="59"/>
      <c r="E662" s="103" t="s">
        <v>212</v>
      </c>
      <c r="F662" s="106">
        <f>F660-F661</f>
        <v>1194.7159170243212</v>
      </c>
      <c r="G662" s="107">
        <f t="shared" ref="G662:Z662" si="288">G660-G661</f>
        <v>1029.1690426057148</v>
      </c>
      <c r="H662" s="107">
        <f t="shared" si="288"/>
        <v>1887.4942516057135</v>
      </c>
      <c r="I662" s="107">
        <f t="shared" si="288"/>
        <v>2318.8480476974628</v>
      </c>
      <c r="J662" s="107">
        <f t="shared" si="288"/>
        <v>2778.5633558822447</v>
      </c>
      <c r="K662" s="107">
        <f t="shared" si="288"/>
        <v>3268.5049455801764</v>
      </c>
      <c r="L662" s="107">
        <f t="shared" si="288"/>
        <v>3387.6278161247919</v>
      </c>
      <c r="M662" s="107">
        <f t="shared" si="288"/>
        <v>3508.5375297275768</v>
      </c>
      <c r="N662" s="107">
        <f t="shared" si="288"/>
        <v>3631.2608890344045</v>
      </c>
      <c r="O662" s="107">
        <f t="shared" si="288"/>
        <v>3755.8250987308338</v>
      </c>
      <c r="P662" s="107">
        <f t="shared" si="288"/>
        <v>3882.2577715727102</v>
      </c>
      <c r="Q662" s="107">
        <f t="shared" si="288"/>
        <v>4010.5869345072142</v>
      </c>
      <c r="R662" s="107">
        <f t="shared" si="288"/>
        <v>4140.8410348857351</v>
      </c>
      <c r="S662" s="107">
        <f t="shared" si="288"/>
        <v>4273.0489467699344</v>
      </c>
      <c r="T662" s="107">
        <f t="shared" si="288"/>
        <v>4407.2399773323968</v>
      </c>
      <c r="U662" s="107">
        <f t="shared" si="288"/>
        <v>4543.4438733532961</v>
      </c>
      <c r="V662" s="107">
        <f t="shared" si="288"/>
        <v>4681.6908278145102</v>
      </c>
      <c r="W662" s="107">
        <f t="shared" si="288"/>
        <v>4822.0114865926398</v>
      </c>
      <c r="X662" s="107">
        <f t="shared" si="288"/>
        <v>4964.4369552524431</v>
      </c>
      <c r="Y662" s="107">
        <f t="shared" si="288"/>
        <v>5108.9988059421421</v>
      </c>
      <c r="Z662" s="108">
        <f t="shared" si="288"/>
        <v>5255.7290843921883</v>
      </c>
    </row>
    <row r="663" spans="2:26" x14ac:dyDescent="0.25">
      <c r="B663" s="10"/>
      <c r="C663" s="2"/>
      <c r="D663" s="2"/>
      <c r="E663" s="3"/>
      <c r="F663" s="184"/>
      <c r="G663" s="73"/>
      <c r="H663" s="73"/>
      <c r="I663" s="73"/>
      <c r="J663" s="73"/>
      <c r="K663" s="73"/>
      <c r="L663" s="73"/>
      <c r="M663" s="73"/>
      <c r="N663" s="73"/>
      <c r="O663" s="73"/>
      <c r="P663" s="73"/>
      <c r="Q663" s="73"/>
      <c r="R663" s="73"/>
      <c r="S663" s="73"/>
      <c r="T663" s="73"/>
      <c r="U663" s="73"/>
      <c r="V663" s="73"/>
      <c r="W663" s="73"/>
      <c r="X663" s="73"/>
      <c r="Y663" s="73"/>
      <c r="Z663" s="105"/>
    </row>
    <row r="664" spans="2:26" x14ac:dyDescent="0.25">
      <c r="B664" s="10" t="s">
        <v>114</v>
      </c>
      <c r="C664" s="2"/>
      <c r="D664" s="2"/>
      <c r="E664" s="3" t="s">
        <v>212</v>
      </c>
      <c r="F664" s="184">
        <f t="shared" ref="F664:Z664" si="289">(F550+F551)*$G$21</f>
        <v>50688</v>
      </c>
      <c r="G664" s="73">
        <f t="shared" si="289"/>
        <v>50688</v>
      </c>
      <c r="H664" s="73">
        <f t="shared" si="289"/>
        <v>57456</v>
      </c>
      <c r="I664" s="73">
        <f t="shared" si="289"/>
        <v>60328.799999999996</v>
      </c>
      <c r="J664" s="73">
        <f t="shared" si="289"/>
        <v>63345.240000000005</v>
      </c>
      <c r="K664" s="73">
        <f t="shared" si="289"/>
        <v>66512.502000000008</v>
      </c>
      <c r="L664" s="73">
        <f t="shared" si="289"/>
        <v>66512.502000000008</v>
      </c>
      <c r="M664" s="73">
        <f t="shared" si="289"/>
        <v>66512.502000000008</v>
      </c>
      <c r="N664" s="73">
        <f t="shared" si="289"/>
        <v>66512.502000000008</v>
      </c>
      <c r="O664" s="73">
        <f t="shared" si="289"/>
        <v>66512.502000000008</v>
      </c>
      <c r="P664" s="73">
        <f t="shared" si="289"/>
        <v>66512.502000000008</v>
      </c>
      <c r="Q664" s="73">
        <f t="shared" si="289"/>
        <v>66512.502000000008</v>
      </c>
      <c r="R664" s="73">
        <f t="shared" si="289"/>
        <v>66512.502000000008</v>
      </c>
      <c r="S664" s="73">
        <f t="shared" si="289"/>
        <v>66512.502000000008</v>
      </c>
      <c r="T664" s="73">
        <f t="shared" si="289"/>
        <v>66512.502000000008</v>
      </c>
      <c r="U664" s="73">
        <f t="shared" si="289"/>
        <v>66512.502000000008</v>
      </c>
      <c r="V664" s="73">
        <f t="shared" si="289"/>
        <v>66512.502000000008</v>
      </c>
      <c r="W664" s="73">
        <f t="shared" si="289"/>
        <v>66512.502000000008</v>
      </c>
      <c r="X664" s="73">
        <f t="shared" si="289"/>
        <v>66512.502000000008</v>
      </c>
      <c r="Y664" s="73">
        <f t="shared" si="289"/>
        <v>66512.502000000008</v>
      </c>
      <c r="Z664" s="105">
        <f t="shared" si="289"/>
        <v>66512.502000000008</v>
      </c>
    </row>
    <row r="665" spans="2:26" x14ac:dyDescent="0.25">
      <c r="B665" s="10" t="s">
        <v>117</v>
      </c>
      <c r="C665" s="2"/>
      <c r="D665" s="2"/>
      <c r="E665" s="3" t="s">
        <v>212</v>
      </c>
      <c r="F665" s="184">
        <f t="shared" ref="F665:Z665" si="290">F469*$G$21</f>
        <v>25647.124463519314</v>
      </c>
      <c r="G665" s="73">
        <f t="shared" si="290"/>
        <v>19571.775626310013</v>
      </c>
      <c r="H665" s="73">
        <f t="shared" si="290"/>
        <v>19571.775626310013</v>
      </c>
      <c r="I665" s="73">
        <f t="shared" si="290"/>
        <v>19571.775626310013</v>
      </c>
      <c r="J665" s="73">
        <f t="shared" si="290"/>
        <v>24071.775626310009</v>
      </c>
      <c r="K665" s="73">
        <f t="shared" si="290"/>
        <v>19571.775626310013</v>
      </c>
      <c r="L665" s="73">
        <f t="shared" si="290"/>
        <v>19571.775626310013</v>
      </c>
      <c r="M665" s="73">
        <f t="shared" si="290"/>
        <v>19571.775626310013</v>
      </c>
      <c r="N665" s="73">
        <f t="shared" si="290"/>
        <v>24071.775626310009</v>
      </c>
      <c r="O665" s="73">
        <f t="shared" si="290"/>
        <v>19571.775626310013</v>
      </c>
      <c r="P665" s="73">
        <f t="shared" si="290"/>
        <v>19571.775626310013</v>
      </c>
      <c r="Q665" s="73">
        <f t="shared" si="290"/>
        <v>19571.775626310013</v>
      </c>
      <c r="R665" s="73">
        <f t="shared" si="290"/>
        <v>24071.775626310009</v>
      </c>
      <c r="S665" s="73">
        <f t="shared" si="290"/>
        <v>19571.775626310013</v>
      </c>
      <c r="T665" s="73">
        <f t="shared" si="290"/>
        <v>19571.775626310013</v>
      </c>
      <c r="U665" s="73">
        <f t="shared" si="290"/>
        <v>19571.775626310013</v>
      </c>
      <c r="V665" s="73">
        <f t="shared" si="290"/>
        <v>24071.775626310009</v>
      </c>
      <c r="W665" s="73">
        <f t="shared" si="290"/>
        <v>19571.775626310013</v>
      </c>
      <c r="X665" s="73">
        <f t="shared" si="290"/>
        <v>19571.775626310013</v>
      </c>
      <c r="Y665" s="73">
        <f t="shared" si="290"/>
        <v>19571.775626310013</v>
      </c>
      <c r="Z665" s="105">
        <f t="shared" si="290"/>
        <v>19571.775626310013</v>
      </c>
    </row>
    <row r="666" spans="2:26" x14ac:dyDescent="0.25">
      <c r="B666" s="102" t="s">
        <v>90</v>
      </c>
      <c r="C666" s="59"/>
      <c r="D666" s="59"/>
      <c r="E666" s="103" t="s">
        <v>212</v>
      </c>
      <c r="F666" s="106">
        <f>F664-F665</f>
        <v>25040.875536480686</v>
      </c>
      <c r="G666" s="107">
        <f t="shared" ref="G666:Z666" si="291">G664-G665</f>
        <v>31116.224373689987</v>
      </c>
      <c r="H666" s="107">
        <f t="shared" si="291"/>
        <v>37884.224373689984</v>
      </c>
      <c r="I666" s="107">
        <f t="shared" si="291"/>
        <v>40757.024373689987</v>
      </c>
      <c r="J666" s="107">
        <f t="shared" si="291"/>
        <v>39273.464373689996</v>
      </c>
      <c r="K666" s="107">
        <f t="shared" si="291"/>
        <v>46940.726373689991</v>
      </c>
      <c r="L666" s="107">
        <f t="shared" si="291"/>
        <v>46940.726373689991</v>
      </c>
      <c r="M666" s="107">
        <f t="shared" si="291"/>
        <v>46940.726373689991</v>
      </c>
      <c r="N666" s="107">
        <f t="shared" si="291"/>
        <v>42440.726373689999</v>
      </c>
      <c r="O666" s="107">
        <f t="shared" si="291"/>
        <v>46940.726373689991</v>
      </c>
      <c r="P666" s="107">
        <f t="shared" si="291"/>
        <v>46940.726373689991</v>
      </c>
      <c r="Q666" s="107">
        <f t="shared" si="291"/>
        <v>46940.726373689991</v>
      </c>
      <c r="R666" s="107">
        <f t="shared" si="291"/>
        <v>42440.726373689999</v>
      </c>
      <c r="S666" s="107">
        <f t="shared" si="291"/>
        <v>46940.726373689991</v>
      </c>
      <c r="T666" s="107">
        <f t="shared" si="291"/>
        <v>46940.726373689991</v>
      </c>
      <c r="U666" s="107">
        <f t="shared" si="291"/>
        <v>46940.726373689991</v>
      </c>
      <c r="V666" s="107">
        <f t="shared" si="291"/>
        <v>42440.726373689999</v>
      </c>
      <c r="W666" s="107">
        <f t="shared" si="291"/>
        <v>46940.726373689991</v>
      </c>
      <c r="X666" s="107">
        <f t="shared" si="291"/>
        <v>46940.726373689991</v>
      </c>
      <c r="Y666" s="107">
        <f t="shared" si="291"/>
        <v>46940.726373689991</v>
      </c>
      <c r="Z666" s="108">
        <f t="shared" si="291"/>
        <v>46940.726373689991</v>
      </c>
    </row>
    <row r="667" spans="2:26" x14ac:dyDescent="0.25">
      <c r="B667" s="10"/>
      <c r="C667" s="2"/>
      <c r="D667" s="2"/>
      <c r="E667" s="3"/>
      <c r="F667" s="184"/>
      <c r="G667" s="73"/>
      <c r="H667" s="73"/>
      <c r="I667" s="73"/>
      <c r="J667" s="73"/>
      <c r="K667" s="73"/>
      <c r="L667" s="73"/>
      <c r="M667" s="73"/>
      <c r="N667" s="73"/>
      <c r="O667" s="73"/>
      <c r="P667" s="73"/>
      <c r="Q667" s="73"/>
      <c r="R667" s="73"/>
      <c r="S667" s="73"/>
      <c r="T667" s="73"/>
      <c r="U667" s="73"/>
      <c r="V667" s="73"/>
      <c r="W667" s="73"/>
      <c r="X667" s="73"/>
      <c r="Y667" s="73"/>
      <c r="Z667" s="105"/>
    </row>
    <row r="668" spans="2:26" x14ac:dyDescent="0.25">
      <c r="B668" s="10" t="s">
        <v>208</v>
      </c>
      <c r="C668" s="2"/>
      <c r="D668" s="2"/>
      <c r="E668" s="3" t="s">
        <v>212</v>
      </c>
      <c r="F668" s="184"/>
      <c r="G668" s="73">
        <v>0</v>
      </c>
      <c r="H668" s="73">
        <f t="shared" ref="H668:Z668" si="292">(H557+H558)*$G$22</f>
        <v>12720.55640625</v>
      </c>
      <c r="I668" s="73">
        <f t="shared" si="292"/>
        <v>13356.584226562501</v>
      </c>
      <c r="J668" s="73">
        <f t="shared" si="292"/>
        <v>14024.413437890622</v>
      </c>
      <c r="K668" s="73">
        <f t="shared" si="292"/>
        <v>14725.634109785156</v>
      </c>
      <c r="L668" s="73">
        <f t="shared" si="292"/>
        <v>14725.634109785156</v>
      </c>
      <c r="M668" s="73">
        <f t="shared" si="292"/>
        <v>14725.634109785156</v>
      </c>
      <c r="N668" s="73">
        <f t="shared" si="292"/>
        <v>14725.634109785156</v>
      </c>
      <c r="O668" s="73">
        <f t="shared" si="292"/>
        <v>14725.634109785156</v>
      </c>
      <c r="P668" s="73">
        <f t="shared" si="292"/>
        <v>14725.634109785156</v>
      </c>
      <c r="Q668" s="73">
        <f t="shared" si="292"/>
        <v>14725.634109785156</v>
      </c>
      <c r="R668" s="73">
        <f t="shared" si="292"/>
        <v>14725.634109785156</v>
      </c>
      <c r="S668" s="73">
        <f t="shared" si="292"/>
        <v>14725.634109785156</v>
      </c>
      <c r="T668" s="73">
        <f t="shared" si="292"/>
        <v>14725.634109785156</v>
      </c>
      <c r="U668" s="73">
        <f t="shared" si="292"/>
        <v>14725.634109785156</v>
      </c>
      <c r="V668" s="73">
        <f t="shared" si="292"/>
        <v>14725.634109785156</v>
      </c>
      <c r="W668" s="73">
        <f t="shared" si="292"/>
        <v>14725.634109785156</v>
      </c>
      <c r="X668" s="73">
        <f t="shared" si="292"/>
        <v>14725.634109785156</v>
      </c>
      <c r="Y668" s="73">
        <f t="shared" si="292"/>
        <v>14725.634109785156</v>
      </c>
      <c r="Z668" s="105">
        <f t="shared" si="292"/>
        <v>14725.634109785156</v>
      </c>
    </row>
    <row r="669" spans="2:26" x14ac:dyDescent="0.25">
      <c r="B669" s="10" t="s">
        <v>209</v>
      </c>
      <c r="C669" s="2"/>
      <c r="D669" s="2"/>
      <c r="E669" s="3" t="s">
        <v>212</v>
      </c>
      <c r="F669" s="184"/>
      <c r="G669" s="73">
        <f t="shared" ref="G669:Z669" si="293">G481*$G$22</f>
        <v>9703.7992460325386</v>
      </c>
      <c r="H669" s="73">
        <f t="shared" si="293"/>
        <v>9703.7992460325386</v>
      </c>
      <c r="I669" s="73">
        <f t="shared" si="293"/>
        <v>9703.7992460325386</v>
      </c>
      <c r="J669" s="73">
        <f t="shared" si="293"/>
        <v>9703.7992460325386</v>
      </c>
      <c r="K669" s="73">
        <f t="shared" si="293"/>
        <v>9703.7992460325386</v>
      </c>
      <c r="L669" s="73">
        <f t="shared" si="293"/>
        <v>9703.7992460325386</v>
      </c>
      <c r="M669" s="73">
        <f t="shared" si="293"/>
        <v>9703.7992460325386</v>
      </c>
      <c r="N669" s="73">
        <f t="shared" si="293"/>
        <v>9703.7992460325386</v>
      </c>
      <c r="O669" s="73">
        <f t="shared" si="293"/>
        <v>9703.7992460325386</v>
      </c>
      <c r="P669" s="73">
        <f t="shared" si="293"/>
        <v>9703.7992460325386</v>
      </c>
      <c r="Q669" s="73">
        <f t="shared" si="293"/>
        <v>9703.7992460325386</v>
      </c>
      <c r="R669" s="73">
        <f t="shared" si="293"/>
        <v>9703.7992460325386</v>
      </c>
      <c r="S669" s="73">
        <f t="shared" si="293"/>
        <v>9703.7992460325386</v>
      </c>
      <c r="T669" s="73">
        <f t="shared" si="293"/>
        <v>9703.7992460325386</v>
      </c>
      <c r="U669" s="73">
        <f t="shared" si="293"/>
        <v>9703.7992460325386</v>
      </c>
      <c r="V669" s="73">
        <f t="shared" si="293"/>
        <v>9703.7992460325386</v>
      </c>
      <c r="W669" s="73">
        <f t="shared" si="293"/>
        <v>9703.7992460325386</v>
      </c>
      <c r="X669" s="73">
        <f t="shared" si="293"/>
        <v>9703.7992460325386</v>
      </c>
      <c r="Y669" s="73">
        <f t="shared" si="293"/>
        <v>9703.7992460325386</v>
      </c>
      <c r="Z669" s="105">
        <f t="shared" si="293"/>
        <v>9703.7992460325386</v>
      </c>
    </row>
    <row r="670" spans="2:26" x14ac:dyDescent="0.25">
      <c r="B670" s="102" t="s">
        <v>210</v>
      </c>
      <c r="C670" s="59"/>
      <c r="D670" s="59"/>
      <c r="E670" s="103" t="s">
        <v>212</v>
      </c>
      <c r="F670" s="106">
        <f>F668-F669</f>
        <v>0</v>
      </c>
      <c r="G670" s="107">
        <f t="shared" ref="G670:Z670" si="294">G668-G669</f>
        <v>-9703.7992460325386</v>
      </c>
      <c r="H670" s="107">
        <f t="shared" si="294"/>
        <v>3016.7571602174612</v>
      </c>
      <c r="I670" s="107">
        <f t="shared" si="294"/>
        <v>3652.7849805299629</v>
      </c>
      <c r="J670" s="107">
        <f t="shared" si="294"/>
        <v>4320.6141918580834</v>
      </c>
      <c r="K670" s="107">
        <f t="shared" si="294"/>
        <v>5021.8348637526178</v>
      </c>
      <c r="L670" s="107">
        <f t="shared" si="294"/>
        <v>5021.8348637526178</v>
      </c>
      <c r="M670" s="107">
        <f t="shared" si="294"/>
        <v>5021.8348637526178</v>
      </c>
      <c r="N670" s="107">
        <f t="shared" si="294"/>
        <v>5021.8348637526178</v>
      </c>
      <c r="O670" s="107">
        <f t="shared" si="294"/>
        <v>5021.8348637526178</v>
      </c>
      <c r="P670" s="107">
        <f t="shared" si="294"/>
        <v>5021.8348637526178</v>
      </c>
      <c r="Q670" s="107">
        <f t="shared" si="294"/>
        <v>5021.8348637526178</v>
      </c>
      <c r="R670" s="107">
        <f t="shared" si="294"/>
        <v>5021.8348637526178</v>
      </c>
      <c r="S670" s="107">
        <f t="shared" si="294"/>
        <v>5021.8348637526178</v>
      </c>
      <c r="T670" s="107">
        <f t="shared" si="294"/>
        <v>5021.8348637526178</v>
      </c>
      <c r="U670" s="107">
        <f t="shared" si="294"/>
        <v>5021.8348637526178</v>
      </c>
      <c r="V670" s="107">
        <f t="shared" si="294"/>
        <v>5021.8348637526178</v>
      </c>
      <c r="W670" s="107">
        <f t="shared" si="294"/>
        <v>5021.8348637526178</v>
      </c>
      <c r="X670" s="107">
        <f t="shared" si="294"/>
        <v>5021.8348637526178</v>
      </c>
      <c r="Y670" s="107">
        <f t="shared" si="294"/>
        <v>5021.8348637526178</v>
      </c>
      <c r="Z670" s="108">
        <f t="shared" si="294"/>
        <v>5021.8348637526178</v>
      </c>
    </row>
    <row r="671" spans="2:26" x14ac:dyDescent="0.25">
      <c r="B671" s="10"/>
      <c r="C671" s="2"/>
      <c r="D671" s="2"/>
      <c r="E671" s="3"/>
      <c r="F671" s="184"/>
      <c r="G671" s="73"/>
      <c r="H671" s="73"/>
      <c r="I671" s="73"/>
      <c r="J671" s="73"/>
      <c r="K671" s="73"/>
      <c r="L671" s="73"/>
      <c r="M671" s="73"/>
      <c r="N671" s="73"/>
      <c r="O671" s="73"/>
      <c r="P671" s="73"/>
      <c r="Q671" s="73"/>
      <c r="R671" s="73"/>
      <c r="S671" s="73"/>
      <c r="T671" s="73"/>
      <c r="U671" s="73"/>
      <c r="V671" s="73"/>
      <c r="W671" s="73"/>
      <c r="X671" s="73"/>
      <c r="Y671" s="73"/>
      <c r="Z671" s="105"/>
    </row>
    <row r="672" spans="2:26" x14ac:dyDescent="0.25">
      <c r="B672" s="10" t="s">
        <v>17</v>
      </c>
      <c r="C672" s="2"/>
      <c r="D672" s="2"/>
      <c r="E672" s="3" t="s">
        <v>212</v>
      </c>
      <c r="F672" s="184">
        <f>F668+F664+F656+F660</f>
        <v>64262.175999999999</v>
      </c>
      <c r="G672" s="73">
        <f t="shared" ref="G672:Z672" si="295">G668+G664+G656+G660</f>
        <v>64537.394944</v>
      </c>
      <c r="H672" s="73">
        <f t="shared" si="295"/>
        <v>86193.754783122014</v>
      </c>
      <c r="I672" s="73">
        <f t="shared" si="295"/>
        <v>90845.079063990226</v>
      </c>
      <c r="J672" s="73">
        <f t="shared" si="295"/>
        <v>95753.684176334791</v>
      </c>
      <c r="K672" s="73">
        <f t="shared" si="295"/>
        <v>100934.22849933988</v>
      </c>
      <c r="L672" s="73">
        <f t="shared" si="295"/>
        <v>101335.46099436241</v>
      </c>
      <c r="M672" s="73">
        <f t="shared" si="295"/>
        <v>101745.25096343059</v>
      </c>
      <c r="N672" s="73">
        <f t="shared" si="295"/>
        <v>102163.78770433398</v>
      </c>
      <c r="O672" s="73">
        <f t="shared" si="295"/>
        <v>102591.2648167853</v>
      </c>
      <c r="P672" s="73">
        <f t="shared" si="295"/>
        <v>103027.88030204819</v>
      </c>
      <c r="Q672" s="73">
        <f t="shared" si="295"/>
        <v>103473.83666490178</v>
      </c>
      <c r="R672" s="73">
        <f t="shared" si="295"/>
        <v>103929.34101799746</v>
      </c>
      <c r="S672" s="73">
        <f t="shared" si="295"/>
        <v>104394.60518866405</v>
      </c>
      <c r="T672" s="73">
        <f t="shared" si="295"/>
        <v>104869.84582821967</v>
      </c>
      <c r="U672" s="73">
        <f t="shared" si="295"/>
        <v>105355.28452384955</v>
      </c>
      <c r="V672" s="73">
        <f t="shared" si="295"/>
        <v>105851.14791311037</v>
      </c>
      <c r="W672" s="73">
        <f t="shared" si="295"/>
        <v>106357.6678011233</v>
      </c>
      <c r="X672" s="73">
        <f t="shared" si="295"/>
        <v>106875.08128051952</v>
      </c>
      <c r="Y672" s="73">
        <f t="shared" si="295"/>
        <v>107403.63085420334</v>
      </c>
      <c r="Z672" s="105">
        <f t="shared" si="295"/>
        <v>107943.56456099934</v>
      </c>
    </row>
    <row r="673" spans="2:26" x14ac:dyDescent="0.25">
      <c r="B673" s="10" t="s">
        <v>19</v>
      </c>
      <c r="C673" s="2"/>
      <c r="D673" s="2"/>
      <c r="E673" s="3" t="s">
        <v>212</v>
      </c>
      <c r="F673" s="184">
        <f>F669+F665+F657+F661</f>
        <v>40292.404712446354</v>
      </c>
      <c r="G673" s="73">
        <f t="shared" ref="G673:Z673" si="296">G669+G665+G657+G661</f>
        <v>44732.748004990521</v>
      </c>
      <c r="H673" s="73">
        <f t="shared" si="296"/>
        <v>44732.748004990521</v>
      </c>
      <c r="I673" s="73">
        <f t="shared" si="296"/>
        <v>44732.748004990521</v>
      </c>
      <c r="J673" s="73">
        <f t="shared" si="296"/>
        <v>49232.748004990521</v>
      </c>
      <c r="K673" s="73">
        <f t="shared" si="296"/>
        <v>44732.748004990521</v>
      </c>
      <c r="L673" s="73">
        <f t="shared" si="296"/>
        <v>44732.748004990521</v>
      </c>
      <c r="M673" s="73">
        <f t="shared" si="296"/>
        <v>44732.748004990521</v>
      </c>
      <c r="N673" s="73">
        <f t="shared" si="296"/>
        <v>49232.748004990521</v>
      </c>
      <c r="O673" s="73">
        <f t="shared" si="296"/>
        <v>44732.748004990521</v>
      </c>
      <c r="P673" s="73">
        <f t="shared" si="296"/>
        <v>44732.748004990521</v>
      </c>
      <c r="Q673" s="73">
        <f t="shared" si="296"/>
        <v>44732.748004990521</v>
      </c>
      <c r="R673" s="73">
        <f t="shared" si="296"/>
        <v>49232.748004990521</v>
      </c>
      <c r="S673" s="73">
        <f t="shared" si="296"/>
        <v>44732.748004990521</v>
      </c>
      <c r="T673" s="73">
        <f t="shared" si="296"/>
        <v>44732.748004990521</v>
      </c>
      <c r="U673" s="73">
        <f t="shared" si="296"/>
        <v>44732.748004990521</v>
      </c>
      <c r="V673" s="73">
        <f t="shared" si="296"/>
        <v>49232.748004990521</v>
      </c>
      <c r="W673" s="73">
        <f t="shared" si="296"/>
        <v>44732.748004990521</v>
      </c>
      <c r="X673" s="73">
        <f t="shared" si="296"/>
        <v>44732.748004990521</v>
      </c>
      <c r="Y673" s="73">
        <f t="shared" si="296"/>
        <v>44732.748004990521</v>
      </c>
      <c r="Z673" s="105">
        <f t="shared" si="296"/>
        <v>44732.748004990521</v>
      </c>
    </row>
    <row r="674" spans="2:26" x14ac:dyDescent="0.25">
      <c r="B674" s="102" t="s">
        <v>138</v>
      </c>
      <c r="C674" s="59"/>
      <c r="D674" s="59"/>
      <c r="E674" s="103" t="s">
        <v>212</v>
      </c>
      <c r="F674" s="106">
        <f t="shared" ref="F674:Z674" si="297">F672-F673</f>
        <v>23969.771287553645</v>
      </c>
      <c r="G674" s="107">
        <f t="shared" si="297"/>
        <v>19804.646939009479</v>
      </c>
      <c r="H674" s="107">
        <f t="shared" si="297"/>
        <v>41461.006778131494</v>
      </c>
      <c r="I674" s="107">
        <f t="shared" si="297"/>
        <v>46112.331058999705</v>
      </c>
      <c r="J674" s="107">
        <f t="shared" si="297"/>
        <v>46520.93617134427</v>
      </c>
      <c r="K674" s="107">
        <f t="shared" si="297"/>
        <v>56201.480494349358</v>
      </c>
      <c r="L674" s="107">
        <f t="shared" si="297"/>
        <v>56602.712989371888</v>
      </c>
      <c r="M674" s="107">
        <f t="shared" si="297"/>
        <v>57012.502958440069</v>
      </c>
      <c r="N674" s="107">
        <f t="shared" si="297"/>
        <v>52931.039699343462</v>
      </c>
      <c r="O674" s="107">
        <f t="shared" si="297"/>
        <v>57858.516811794783</v>
      </c>
      <c r="P674" s="107">
        <f t="shared" si="297"/>
        <v>58295.132297057666</v>
      </c>
      <c r="Q674" s="107">
        <f t="shared" si="297"/>
        <v>58741.088659911264</v>
      </c>
      <c r="R674" s="107">
        <f t="shared" si="297"/>
        <v>54696.593013006939</v>
      </c>
      <c r="S674" s="107">
        <f t="shared" si="297"/>
        <v>59661.857183673528</v>
      </c>
      <c r="T674" s="107">
        <f t="shared" si="297"/>
        <v>60137.097823229145</v>
      </c>
      <c r="U674" s="107">
        <f t="shared" si="297"/>
        <v>60622.536518859029</v>
      </c>
      <c r="V674" s="107">
        <f t="shared" si="297"/>
        <v>56618.399908119849</v>
      </c>
      <c r="W674" s="107">
        <f t="shared" si="297"/>
        <v>61624.919796132781</v>
      </c>
      <c r="X674" s="107">
        <f t="shared" si="297"/>
        <v>62142.333275528996</v>
      </c>
      <c r="Y674" s="107">
        <f t="shared" si="297"/>
        <v>62670.882849212816</v>
      </c>
      <c r="Z674" s="108">
        <f t="shared" si="297"/>
        <v>63210.816556008816</v>
      </c>
    </row>
    <row r="675" spans="2:26" x14ac:dyDescent="0.25">
      <c r="B675" s="10"/>
      <c r="C675" s="2"/>
      <c r="D675" s="2"/>
      <c r="E675" s="3"/>
      <c r="F675" s="146"/>
      <c r="G675" s="73"/>
      <c r="H675" s="73"/>
      <c r="I675" s="73"/>
      <c r="J675" s="73"/>
      <c r="K675" s="73"/>
      <c r="L675" s="73"/>
      <c r="M675" s="73"/>
      <c r="N675" s="73"/>
      <c r="O675" s="73"/>
      <c r="P675" s="73"/>
      <c r="Q675" s="73"/>
      <c r="R675" s="73"/>
      <c r="S675" s="73"/>
      <c r="T675" s="73"/>
      <c r="U675" s="73"/>
      <c r="V675" s="73"/>
      <c r="W675" s="73"/>
      <c r="X675" s="73"/>
      <c r="Y675" s="73"/>
      <c r="Z675" s="105"/>
    </row>
    <row r="676" spans="2:26" x14ac:dyDescent="0.25">
      <c r="B676" s="43"/>
      <c r="C676" s="44" t="s">
        <v>21</v>
      </c>
      <c r="D676" s="44"/>
      <c r="E676" s="45"/>
      <c r="F676" s="197"/>
      <c r="G676" s="198"/>
      <c r="H676" s="198"/>
      <c r="I676" s="198"/>
      <c r="J676" s="198"/>
      <c r="K676" s="198"/>
      <c r="L676" s="198"/>
      <c r="M676" s="198"/>
      <c r="N676" s="198"/>
      <c r="O676" s="198"/>
      <c r="P676" s="198"/>
      <c r="Q676" s="198"/>
      <c r="R676" s="198"/>
      <c r="S676" s="198"/>
      <c r="T676" s="198"/>
      <c r="U676" s="198"/>
      <c r="V676" s="198"/>
      <c r="W676" s="198"/>
      <c r="X676" s="198"/>
      <c r="Y676" s="198"/>
      <c r="Z676" s="199"/>
    </row>
    <row r="677" spans="2:26" x14ac:dyDescent="0.25">
      <c r="B677" s="10" t="s">
        <v>92</v>
      </c>
      <c r="C677" s="4"/>
      <c r="D677" s="4"/>
      <c r="E677" s="4"/>
      <c r="F677" s="185">
        <f t="shared" ref="F677:Z677" si="298">F658-F641</f>
        <v>0</v>
      </c>
      <c r="G677" s="147">
        <f t="shared" si="298"/>
        <v>-562.07720930232426</v>
      </c>
      <c r="H677" s="147">
        <f t="shared" si="298"/>
        <v>551.86806711367535</v>
      </c>
      <c r="I677" s="147">
        <f t="shared" si="298"/>
        <v>1062.7849933827056</v>
      </c>
      <c r="J677" s="147">
        <f t="shared" si="298"/>
        <v>1622.3744303027524</v>
      </c>
      <c r="K677" s="147">
        <f t="shared" si="298"/>
        <v>2234.5425880618532</v>
      </c>
      <c r="L677" s="147">
        <f t="shared" si="298"/>
        <v>2301.6614631985958</v>
      </c>
      <c r="M677" s="147">
        <f t="shared" si="298"/>
        <v>2370.3911913386182</v>
      </c>
      <c r="N677" s="147">
        <f t="shared" si="298"/>
        <v>2440.7704329539974</v>
      </c>
      <c r="O677" s="147">
        <f t="shared" si="298"/>
        <v>2512.8387763681512</v>
      </c>
      <c r="P677" s="147">
        <f t="shared" si="298"/>
        <v>2586.6367600242429</v>
      </c>
      <c r="Q677" s="147">
        <f t="shared" si="298"/>
        <v>2662.2058952880816</v>
      </c>
      <c r="R677" s="147">
        <f t="shared" si="298"/>
        <v>2739.5886897982509</v>
      </c>
      <c r="S677" s="147">
        <f t="shared" si="298"/>
        <v>2818.8286713766647</v>
      </c>
      <c r="T677" s="147">
        <f t="shared" si="298"/>
        <v>2899.970412512961</v>
      </c>
      <c r="U677" s="147">
        <f t="shared" si="298"/>
        <v>2983.0595554365282</v>
      </c>
      <c r="V677" s="147">
        <f t="shared" si="298"/>
        <v>3068.1428377902594</v>
      </c>
      <c r="W677" s="147">
        <f t="shared" si="298"/>
        <v>3155.2681189204814</v>
      </c>
      <c r="X677" s="147">
        <f t="shared" si="298"/>
        <v>3244.4844067978302</v>
      </c>
      <c r="Y677" s="147">
        <f t="shared" si="298"/>
        <v>3335.8418855842356</v>
      </c>
      <c r="Z677" s="148">
        <f t="shared" si="298"/>
        <v>3429.3919438615103</v>
      </c>
    </row>
    <row r="678" spans="2:26" x14ac:dyDescent="0.25">
      <c r="B678" s="80" t="s">
        <v>30</v>
      </c>
      <c r="C678" s="65"/>
      <c r="D678" s="65"/>
      <c r="E678" s="65"/>
      <c r="F678" s="386">
        <f>NPV(G231,H677:Z677)+G677</f>
        <v>14934.432414642471</v>
      </c>
      <c r="G678" s="67"/>
      <c r="H678" s="73"/>
      <c r="I678" s="73"/>
      <c r="J678" s="73"/>
      <c r="K678" s="73"/>
      <c r="L678" s="73"/>
      <c r="M678" s="73"/>
      <c r="N678" s="73"/>
      <c r="O678" s="73"/>
      <c r="P678" s="73"/>
      <c r="Q678" s="73"/>
      <c r="R678" s="73"/>
      <c r="S678" s="73"/>
      <c r="T678" s="73"/>
      <c r="U678" s="73"/>
      <c r="V678" s="73"/>
      <c r="W678" s="73"/>
      <c r="X678" s="73"/>
      <c r="Y678" s="73"/>
      <c r="Z678" s="105"/>
    </row>
    <row r="679" spans="2:26" x14ac:dyDescent="0.25">
      <c r="B679" s="12"/>
      <c r="C679" s="4"/>
      <c r="D679" s="4"/>
      <c r="E679" s="4"/>
      <c r="F679" s="146"/>
      <c r="G679" s="73"/>
      <c r="H679" s="73"/>
      <c r="I679" s="73"/>
      <c r="J679" s="73"/>
      <c r="K679" s="73"/>
      <c r="L679" s="73"/>
      <c r="M679" s="73"/>
      <c r="N679" s="73"/>
      <c r="O679" s="73"/>
      <c r="P679" s="73"/>
      <c r="Q679" s="73"/>
      <c r="R679" s="73"/>
      <c r="S679" s="73"/>
      <c r="T679" s="73"/>
      <c r="U679" s="73"/>
      <c r="V679" s="73"/>
      <c r="W679" s="73"/>
      <c r="X679" s="73"/>
      <c r="Y679" s="73"/>
      <c r="Z679" s="105"/>
    </row>
    <row r="680" spans="2:26" x14ac:dyDescent="0.25">
      <c r="B680" s="10" t="s">
        <v>122</v>
      </c>
      <c r="C680" s="4"/>
      <c r="D680" s="4"/>
      <c r="E680" s="4"/>
      <c r="F680" s="185">
        <f t="shared" ref="F680:Z680" si="299">F662-F645</f>
        <v>0</v>
      </c>
      <c r="G680" s="147">
        <f t="shared" si="299"/>
        <v>-249.81567441860534</v>
      </c>
      <c r="H680" s="147">
        <f t="shared" si="299"/>
        <v>522.97670258139442</v>
      </c>
      <c r="I680" s="147">
        <f t="shared" si="299"/>
        <v>867.51467419314395</v>
      </c>
      <c r="J680" s="147">
        <f t="shared" si="299"/>
        <v>1239.1119205307277</v>
      </c>
      <c r="K680" s="147">
        <f t="shared" si="299"/>
        <v>1639.6136774537508</v>
      </c>
      <c r="L680" s="147">
        <f t="shared" si="299"/>
        <v>1667.9551177318372</v>
      </c>
      <c r="M680" s="147">
        <f t="shared" si="299"/>
        <v>1696.7216796140938</v>
      </c>
      <c r="N680" s="147">
        <f t="shared" si="299"/>
        <v>1725.9197399245841</v>
      </c>
      <c r="O680" s="147">
        <f t="shared" si="299"/>
        <v>1755.5557711397314</v>
      </c>
      <c r="P680" s="147">
        <f t="shared" si="299"/>
        <v>1785.636342823107</v>
      </c>
      <c r="Q680" s="147">
        <f t="shared" si="299"/>
        <v>1816.1681230817321</v>
      </c>
      <c r="R680" s="147">
        <f t="shared" si="299"/>
        <v>1847.1578800442358</v>
      </c>
      <c r="S680" s="147">
        <f t="shared" si="299"/>
        <v>1878.6124833611784</v>
      </c>
      <c r="T680" s="147">
        <f t="shared" si="299"/>
        <v>1910.5389057278744</v>
      </c>
      <c r="U680" s="147">
        <f t="shared" si="299"/>
        <v>1942.9442244300717</v>
      </c>
      <c r="V680" s="147">
        <f t="shared" si="299"/>
        <v>1975.835622912803</v>
      </c>
      <c r="W680" s="147">
        <f t="shared" si="299"/>
        <v>2009.2203923727729</v>
      </c>
      <c r="X680" s="147">
        <f t="shared" si="299"/>
        <v>2043.1059333746443</v>
      </c>
      <c r="Y680" s="147">
        <f t="shared" si="299"/>
        <v>2077.4997574915415</v>
      </c>
      <c r="Z680" s="148">
        <f t="shared" si="299"/>
        <v>2112.4094889701946</v>
      </c>
    </row>
    <row r="681" spans="2:26" x14ac:dyDescent="0.25">
      <c r="B681" s="80" t="s">
        <v>30</v>
      </c>
      <c r="C681" s="65"/>
      <c r="D681" s="65"/>
      <c r="E681" s="65"/>
      <c r="F681" s="386">
        <f>NPV(G231,H680:Z680)+G680</f>
        <v>10707.505238304046</v>
      </c>
      <c r="G681" s="67"/>
      <c r="H681" s="73"/>
      <c r="I681" s="73"/>
      <c r="J681" s="73"/>
      <c r="K681" s="73"/>
      <c r="L681" s="73"/>
      <c r="M681" s="73"/>
      <c r="N681" s="73"/>
      <c r="O681" s="73"/>
      <c r="P681" s="73"/>
      <c r="Q681" s="73"/>
      <c r="R681" s="73"/>
      <c r="S681" s="73"/>
      <c r="T681" s="73"/>
      <c r="U681" s="73"/>
      <c r="V681" s="73"/>
      <c r="W681" s="73"/>
      <c r="X681" s="73"/>
      <c r="Y681" s="73"/>
      <c r="Z681" s="105"/>
    </row>
    <row r="682" spans="2:26" x14ac:dyDescent="0.25">
      <c r="B682" s="12"/>
      <c r="C682" s="4"/>
      <c r="D682" s="4"/>
      <c r="E682" s="4"/>
      <c r="F682" s="146"/>
      <c r="G682" s="73"/>
      <c r="H682" s="73"/>
      <c r="I682" s="73"/>
      <c r="J682" s="73"/>
      <c r="K682" s="73"/>
      <c r="L682" s="73"/>
      <c r="M682" s="73"/>
      <c r="N682" s="73"/>
      <c r="O682" s="73"/>
      <c r="P682" s="73"/>
      <c r="Q682" s="73"/>
      <c r="R682" s="73"/>
      <c r="S682" s="73"/>
      <c r="T682" s="73"/>
      <c r="U682" s="73"/>
      <c r="V682" s="73"/>
      <c r="W682" s="73"/>
      <c r="X682" s="73"/>
      <c r="Y682" s="73"/>
      <c r="Z682" s="105"/>
    </row>
    <row r="683" spans="2:26" x14ac:dyDescent="0.25">
      <c r="B683" s="12" t="s">
        <v>91</v>
      </c>
      <c r="C683" s="4"/>
      <c r="D683" s="4"/>
      <c r="E683" s="4"/>
      <c r="F683" s="185">
        <f t="shared" ref="F683:Z683" si="300">F666-F649</f>
        <v>0</v>
      </c>
      <c r="G683" s="147">
        <f t="shared" si="300"/>
        <v>1575.3488372093016</v>
      </c>
      <c r="H683" s="147">
        <f t="shared" si="300"/>
        <v>8343.3488372092979</v>
      </c>
      <c r="I683" s="147">
        <f t="shared" si="300"/>
        <v>11216.148837209301</v>
      </c>
      <c r="J683" s="147">
        <f t="shared" si="300"/>
        <v>14232.58883720931</v>
      </c>
      <c r="K683" s="147">
        <f t="shared" si="300"/>
        <v>17399.850837209306</v>
      </c>
      <c r="L683" s="147">
        <f t="shared" si="300"/>
        <v>17399.850837209306</v>
      </c>
      <c r="M683" s="147">
        <f t="shared" si="300"/>
        <v>17399.850837209306</v>
      </c>
      <c r="N683" s="147">
        <f t="shared" si="300"/>
        <v>17399.850837209313</v>
      </c>
      <c r="O683" s="147">
        <f t="shared" si="300"/>
        <v>17399.850837209306</v>
      </c>
      <c r="P683" s="147">
        <f t="shared" si="300"/>
        <v>17399.850837209306</v>
      </c>
      <c r="Q683" s="147">
        <f t="shared" si="300"/>
        <v>17399.850837209306</v>
      </c>
      <c r="R683" s="147">
        <f t="shared" si="300"/>
        <v>17399.850837209313</v>
      </c>
      <c r="S683" s="147">
        <f t="shared" si="300"/>
        <v>17399.850837209306</v>
      </c>
      <c r="T683" s="147">
        <f t="shared" si="300"/>
        <v>17399.850837209306</v>
      </c>
      <c r="U683" s="147">
        <f t="shared" si="300"/>
        <v>17399.850837209306</v>
      </c>
      <c r="V683" s="147">
        <f t="shared" si="300"/>
        <v>17399.850837209313</v>
      </c>
      <c r="W683" s="147">
        <f t="shared" si="300"/>
        <v>17399.850837209306</v>
      </c>
      <c r="X683" s="147">
        <f t="shared" si="300"/>
        <v>17399.850837209306</v>
      </c>
      <c r="Y683" s="147">
        <f t="shared" si="300"/>
        <v>17399.850837209306</v>
      </c>
      <c r="Z683" s="148">
        <f t="shared" si="300"/>
        <v>17399.850837209306</v>
      </c>
    </row>
    <row r="684" spans="2:26" x14ac:dyDescent="0.25">
      <c r="B684" s="80" t="s">
        <v>30</v>
      </c>
      <c r="C684" s="65"/>
      <c r="D684" s="65"/>
      <c r="E684" s="65"/>
      <c r="F684" s="386">
        <f>NPV(G231,H683:AA683)+G683</f>
        <v>114468.60108202347</v>
      </c>
      <c r="G684" s="67"/>
      <c r="H684" s="73"/>
      <c r="I684" s="73"/>
      <c r="J684" s="73"/>
      <c r="K684" s="73"/>
      <c r="L684" s="73"/>
      <c r="M684" s="73"/>
      <c r="N684" s="73"/>
      <c r="O684" s="73"/>
      <c r="P684" s="73"/>
      <c r="Q684" s="73"/>
      <c r="R684" s="73"/>
      <c r="S684" s="73"/>
      <c r="T684" s="73"/>
      <c r="U684" s="73"/>
      <c r="V684" s="73"/>
      <c r="W684" s="73"/>
      <c r="X684" s="73"/>
      <c r="Y684" s="73"/>
      <c r="Z684" s="105"/>
    </row>
    <row r="685" spans="2:26" x14ac:dyDescent="0.25">
      <c r="B685" s="12"/>
      <c r="C685" s="4"/>
      <c r="D685" s="4"/>
      <c r="E685" s="4"/>
      <c r="F685" s="146"/>
      <c r="G685" s="73"/>
      <c r="H685" s="73"/>
      <c r="I685" s="73"/>
      <c r="J685" s="73"/>
      <c r="K685" s="73"/>
      <c r="L685" s="73"/>
      <c r="M685" s="73"/>
      <c r="N685" s="73"/>
      <c r="O685" s="73"/>
      <c r="P685" s="73"/>
      <c r="Q685" s="73"/>
      <c r="R685" s="73"/>
      <c r="S685" s="73"/>
      <c r="T685" s="73"/>
      <c r="U685" s="73"/>
      <c r="V685" s="73"/>
      <c r="W685" s="73"/>
      <c r="X685" s="73"/>
      <c r="Y685" s="73"/>
      <c r="Z685" s="105"/>
    </row>
    <row r="686" spans="2:26" x14ac:dyDescent="0.25">
      <c r="B686" s="10" t="s">
        <v>211</v>
      </c>
      <c r="C686" s="16"/>
      <c r="D686" s="2"/>
      <c r="E686" s="3"/>
      <c r="F686" s="106">
        <f>F670</f>
        <v>0</v>
      </c>
      <c r="G686" s="107">
        <f>G670</f>
        <v>-9703.7992460325386</v>
      </c>
      <c r="H686" s="107">
        <f t="shared" ref="H686:Z686" si="301">H670</f>
        <v>3016.7571602174612</v>
      </c>
      <c r="I686" s="107">
        <f t="shared" si="301"/>
        <v>3652.7849805299629</v>
      </c>
      <c r="J686" s="107">
        <f t="shared" si="301"/>
        <v>4320.6141918580834</v>
      </c>
      <c r="K686" s="107">
        <f t="shared" si="301"/>
        <v>5021.8348637526178</v>
      </c>
      <c r="L686" s="107">
        <f t="shared" si="301"/>
        <v>5021.8348637526178</v>
      </c>
      <c r="M686" s="107">
        <f t="shared" si="301"/>
        <v>5021.8348637526178</v>
      </c>
      <c r="N686" s="107">
        <f t="shared" si="301"/>
        <v>5021.8348637526178</v>
      </c>
      <c r="O686" s="107">
        <f t="shared" si="301"/>
        <v>5021.8348637526178</v>
      </c>
      <c r="P686" s="107">
        <f t="shared" si="301"/>
        <v>5021.8348637526178</v>
      </c>
      <c r="Q686" s="107">
        <f t="shared" si="301"/>
        <v>5021.8348637526178</v>
      </c>
      <c r="R686" s="107">
        <f t="shared" si="301"/>
        <v>5021.8348637526178</v>
      </c>
      <c r="S686" s="107">
        <f t="shared" si="301"/>
        <v>5021.8348637526178</v>
      </c>
      <c r="T686" s="107">
        <f t="shared" si="301"/>
        <v>5021.8348637526178</v>
      </c>
      <c r="U686" s="107">
        <f t="shared" si="301"/>
        <v>5021.8348637526178</v>
      </c>
      <c r="V686" s="107">
        <f t="shared" si="301"/>
        <v>5021.8348637526178</v>
      </c>
      <c r="W686" s="107">
        <f t="shared" si="301"/>
        <v>5021.8348637526178</v>
      </c>
      <c r="X686" s="107">
        <f t="shared" si="301"/>
        <v>5021.8348637526178</v>
      </c>
      <c r="Y686" s="107">
        <f t="shared" si="301"/>
        <v>5021.8348637526178</v>
      </c>
      <c r="Z686" s="108">
        <f t="shared" si="301"/>
        <v>5021.8348637526178</v>
      </c>
    </row>
    <row r="687" spans="2:26" x14ac:dyDescent="0.25">
      <c r="B687" s="80" t="s">
        <v>30</v>
      </c>
      <c r="C687" s="65"/>
      <c r="D687" s="65"/>
      <c r="E687" s="65"/>
      <c r="F687" s="386">
        <f>NPV($G$231,H686:Z686)+G686</f>
        <v>23905.154626190844</v>
      </c>
      <c r="G687" s="67"/>
      <c r="H687" s="73"/>
      <c r="I687" s="73"/>
      <c r="J687" s="73"/>
      <c r="K687" s="73"/>
      <c r="L687" s="73"/>
      <c r="M687" s="73"/>
      <c r="N687" s="73"/>
      <c r="O687" s="73"/>
      <c r="P687" s="73"/>
      <c r="Q687" s="73"/>
      <c r="R687" s="73"/>
      <c r="S687" s="73"/>
      <c r="T687" s="73"/>
      <c r="U687" s="73"/>
      <c r="V687" s="73"/>
      <c r="W687" s="73"/>
      <c r="X687" s="73"/>
      <c r="Y687" s="73"/>
      <c r="Z687" s="105"/>
    </row>
    <row r="688" spans="2:26" x14ac:dyDescent="0.25">
      <c r="B688" s="12"/>
      <c r="C688" s="4"/>
      <c r="D688" s="4"/>
      <c r="E688" s="4"/>
      <c r="F688" s="146"/>
      <c r="G688" s="73"/>
      <c r="H688" s="73"/>
      <c r="I688" s="73"/>
      <c r="J688" s="73"/>
      <c r="K688" s="73"/>
      <c r="L688" s="73"/>
      <c r="M688" s="73"/>
      <c r="N688" s="73"/>
      <c r="O688" s="73"/>
      <c r="P688" s="73"/>
      <c r="Q688" s="73"/>
      <c r="R688" s="73"/>
      <c r="S688" s="73"/>
      <c r="T688" s="73"/>
      <c r="U688" s="73"/>
      <c r="V688" s="73"/>
      <c r="W688" s="73"/>
      <c r="X688" s="73"/>
      <c r="Y688" s="73"/>
      <c r="Z688" s="105"/>
    </row>
    <row r="689" spans="2:26" x14ac:dyDescent="0.25">
      <c r="B689" s="12" t="s">
        <v>123</v>
      </c>
      <c r="C689" s="4"/>
      <c r="D689" s="4"/>
      <c r="E689" s="4"/>
      <c r="F689" s="185">
        <f>F686+F677+F680</f>
        <v>0</v>
      </c>
      <c r="G689" s="147">
        <f>G686+G677+G680+G683</f>
        <v>-8940.3432925441666</v>
      </c>
      <c r="H689" s="147">
        <f t="shared" ref="H689:Z689" si="302">H686+H677+H680+H683</f>
        <v>12434.950767121829</v>
      </c>
      <c r="I689" s="147">
        <f t="shared" si="302"/>
        <v>16799.233485315111</v>
      </c>
      <c r="J689" s="147">
        <f t="shared" si="302"/>
        <v>21414.689379900876</v>
      </c>
      <c r="K689" s="147">
        <f t="shared" si="302"/>
        <v>26295.841966477528</v>
      </c>
      <c r="L689" s="147">
        <f t="shared" si="302"/>
        <v>26391.302281892356</v>
      </c>
      <c r="M689" s="147">
        <f t="shared" si="302"/>
        <v>26488.798571914635</v>
      </c>
      <c r="N689" s="147">
        <f t="shared" si="302"/>
        <v>26588.375873840512</v>
      </c>
      <c r="O689" s="147">
        <f t="shared" si="302"/>
        <v>26690.080248469807</v>
      </c>
      <c r="P689" s="147">
        <f t="shared" si="302"/>
        <v>26793.958803809273</v>
      </c>
      <c r="Q689" s="147">
        <f t="shared" si="302"/>
        <v>26900.059719331737</v>
      </c>
      <c r="R689" s="147">
        <f t="shared" si="302"/>
        <v>27008.432270804416</v>
      </c>
      <c r="S689" s="147">
        <f t="shared" si="302"/>
        <v>27119.126855699767</v>
      </c>
      <c r="T689" s="147">
        <f t="shared" si="302"/>
        <v>27232.195019202758</v>
      </c>
      <c r="U689" s="147">
        <f t="shared" si="302"/>
        <v>27347.689480828521</v>
      </c>
      <c r="V689" s="147">
        <f t="shared" si="302"/>
        <v>27465.664161664994</v>
      </c>
      <c r="W689" s="147">
        <f t="shared" si="302"/>
        <v>27586.174212255177</v>
      </c>
      <c r="X689" s="147">
        <f t="shared" si="302"/>
        <v>27709.276041134399</v>
      </c>
      <c r="Y689" s="147">
        <f t="shared" si="302"/>
        <v>27835.027344037699</v>
      </c>
      <c r="Z689" s="148">
        <f t="shared" si="302"/>
        <v>27963.487133793627</v>
      </c>
    </row>
    <row r="690" spans="2:26" x14ac:dyDescent="0.25">
      <c r="B690" s="80" t="s">
        <v>30</v>
      </c>
      <c r="C690" s="65"/>
      <c r="D690" s="65"/>
      <c r="E690" s="65"/>
      <c r="F690" s="386">
        <f>NPV(G231,H689:Z689)+G689</f>
        <v>164015.69336116084</v>
      </c>
      <c r="G690" s="67"/>
      <c r="H690" s="73"/>
      <c r="I690" s="73"/>
      <c r="J690" s="73"/>
      <c r="K690" s="73"/>
      <c r="L690" s="73"/>
      <c r="M690" s="73"/>
      <c r="N690" s="73"/>
      <c r="O690" s="73"/>
      <c r="P690" s="73"/>
      <c r="Q690" s="73"/>
      <c r="R690" s="73"/>
      <c r="S690" s="73"/>
      <c r="T690" s="73"/>
      <c r="U690" s="73"/>
      <c r="V690" s="73"/>
      <c r="W690" s="73"/>
      <c r="X690" s="73"/>
      <c r="Y690" s="73"/>
      <c r="Z690" s="105"/>
    </row>
    <row r="691" spans="2:26" ht="15.75" thickBot="1" x14ac:dyDescent="0.3">
      <c r="B691" s="13"/>
      <c r="C691" s="79"/>
      <c r="D691" s="79"/>
      <c r="E691" s="79"/>
      <c r="F691" s="203"/>
      <c r="G691" s="192"/>
      <c r="H691" s="192"/>
      <c r="I691" s="192"/>
      <c r="J691" s="192"/>
      <c r="K691" s="192"/>
      <c r="L691" s="192"/>
      <c r="M691" s="192"/>
      <c r="N691" s="192"/>
      <c r="O691" s="192"/>
      <c r="P691" s="192"/>
      <c r="Q691" s="192"/>
      <c r="R691" s="192"/>
      <c r="S691" s="192"/>
      <c r="T691" s="192"/>
      <c r="U691" s="192"/>
      <c r="V691" s="192"/>
      <c r="W691" s="192"/>
      <c r="X691" s="192"/>
      <c r="Y691" s="192"/>
      <c r="Z691" s="193"/>
    </row>
    <row r="692" spans="2:26" ht="15.75" thickBot="1" x14ac:dyDescent="0.3">
      <c r="B692" s="6"/>
      <c r="C692" s="5"/>
      <c r="D692" s="5"/>
      <c r="E692" s="5"/>
      <c r="F692" s="5"/>
      <c r="G692" s="5"/>
      <c r="H692" s="2"/>
      <c r="I692" s="2"/>
      <c r="J692" s="2"/>
      <c r="K692" s="2"/>
      <c r="L692" s="2"/>
      <c r="M692" s="2"/>
      <c r="N692" s="2"/>
      <c r="O692" s="2"/>
      <c r="P692" s="2"/>
      <c r="Q692" s="2"/>
      <c r="R692" s="2"/>
      <c r="S692" s="2"/>
      <c r="T692" s="2"/>
      <c r="U692" s="2"/>
      <c r="V692" s="2"/>
      <c r="W692" s="2"/>
      <c r="X692" s="2"/>
      <c r="Y692" s="2"/>
      <c r="Z692" s="2"/>
    </row>
    <row r="693" spans="2:26" x14ac:dyDescent="0.25">
      <c r="B693" s="35" t="s">
        <v>344</v>
      </c>
      <c r="C693" s="36"/>
      <c r="D693" s="36"/>
      <c r="E693" s="36"/>
      <c r="F693" s="36"/>
      <c r="G693" s="36"/>
      <c r="H693" s="37"/>
      <c r="I693" s="37"/>
      <c r="J693" s="37"/>
      <c r="K693" s="37"/>
      <c r="L693" s="37"/>
      <c r="M693" s="37"/>
      <c r="N693" s="37"/>
      <c r="O693" s="37"/>
      <c r="P693" s="37"/>
      <c r="Q693" s="37"/>
      <c r="R693" s="37"/>
      <c r="S693" s="37"/>
      <c r="T693" s="37"/>
      <c r="U693" s="37"/>
      <c r="V693" s="37"/>
      <c r="W693" s="37"/>
      <c r="X693" s="37"/>
      <c r="Y693" s="37"/>
      <c r="Z693" s="38"/>
    </row>
    <row r="694" spans="2:26" x14ac:dyDescent="0.25">
      <c r="B694" s="46" t="s">
        <v>127</v>
      </c>
      <c r="C694" s="47"/>
      <c r="D694" s="47"/>
      <c r="E694" s="47"/>
      <c r="F694" s="47"/>
      <c r="G694" s="47"/>
      <c r="H694" s="44"/>
      <c r="I694" s="44"/>
      <c r="J694" s="44"/>
      <c r="K694" s="44"/>
      <c r="L694" s="44"/>
      <c r="M694" s="44"/>
      <c r="N694" s="44"/>
      <c r="O694" s="44"/>
      <c r="P694" s="44"/>
      <c r="Q694" s="44"/>
      <c r="R694" s="44"/>
      <c r="S694" s="44"/>
      <c r="T694" s="44"/>
      <c r="U694" s="44"/>
      <c r="V694" s="44"/>
      <c r="W694" s="44"/>
      <c r="X694" s="44"/>
      <c r="Y694" s="44"/>
      <c r="Z694" s="48"/>
    </row>
    <row r="695" spans="2:26" ht="15.75" thickBot="1" x14ac:dyDescent="0.3">
      <c r="B695" s="12"/>
      <c r="C695" s="2"/>
      <c r="D695" s="2"/>
      <c r="E695" s="2"/>
      <c r="F695" s="2"/>
      <c r="G695" s="2"/>
      <c r="H695" s="2"/>
      <c r="I695" s="2"/>
      <c r="J695" s="2"/>
      <c r="K695" s="2"/>
      <c r="L695" s="2"/>
      <c r="M695" s="2"/>
      <c r="N695" s="2"/>
      <c r="O695" s="2"/>
      <c r="P695" s="2"/>
      <c r="Q695" s="2"/>
      <c r="R695" s="2"/>
      <c r="S695" s="2"/>
      <c r="T695" s="2"/>
      <c r="U695" s="2"/>
      <c r="V695" s="2"/>
      <c r="W695" s="2"/>
      <c r="X695" s="2"/>
      <c r="Y695" s="2"/>
      <c r="Z695" s="17"/>
    </row>
    <row r="696" spans="2:26" x14ac:dyDescent="0.25">
      <c r="B696" s="39"/>
      <c r="C696" s="40"/>
      <c r="D696" s="40"/>
      <c r="E696" s="40" t="s">
        <v>8</v>
      </c>
      <c r="F696" s="41">
        <v>0</v>
      </c>
      <c r="G696" s="41">
        <v>1</v>
      </c>
      <c r="H696" s="41">
        <v>2</v>
      </c>
      <c r="I696" s="41">
        <v>3</v>
      </c>
      <c r="J696" s="41">
        <v>4</v>
      </c>
      <c r="K696" s="41">
        <v>5</v>
      </c>
      <c r="L696" s="41">
        <v>6</v>
      </c>
      <c r="M696" s="41">
        <v>7</v>
      </c>
      <c r="N696" s="41">
        <v>8</v>
      </c>
      <c r="O696" s="41">
        <v>9</v>
      </c>
      <c r="P696" s="41">
        <v>10</v>
      </c>
      <c r="Q696" s="41">
        <v>11</v>
      </c>
      <c r="R696" s="41">
        <v>12</v>
      </c>
      <c r="S696" s="41">
        <v>13</v>
      </c>
      <c r="T696" s="41">
        <v>14</v>
      </c>
      <c r="U696" s="41">
        <v>15</v>
      </c>
      <c r="V696" s="41">
        <v>16</v>
      </c>
      <c r="W696" s="41">
        <v>17</v>
      </c>
      <c r="X696" s="41">
        <v>18</v>
      </c>
      <c r="Y696" s="41">
        <v>19</v>
      </c>
      <c r="Z696" s="51">
        <v>20</v>
      </c>
    </row>
    <row r="697" spans="2:26" x14ac:dyDescent="0.25">
      <c r="B697" s="12"/>
      <c r="C697" s="16" t="s">
        <v>2</v>
      </c>
      <c r="D697" s="2"/>
      <c r="E697" s="2"/>
      <c r="F697" s="30"/>
      <c r="G697" s="2"/>
      <c r="H697" s="2"/>
      <c r="I697" s="2"/>
      <c r="J697" s="2"/>
      <c r="K697" s="2"/>
      <c r="L697" s="2"/>
      <c r="M697" s="2"/>
      <c r="N697" s="2"/>
      <c r="O697" s="2"/>
      <c r="P697" s="2"/>
      <c r="Q697" s="2"/>
      <c r="R697" s="2"/>
      <c r="S697" s="2"/>
      <c r="T697" s="2"/>
      <c r="U697" s="2"/>
      <c r="V697" s="2"/>
      <c r="W697" s="2"/>
      <c r="X697" s="2"/>
      <c r="Y697" s="2"/>
      <c r="Z697" s="17"/>
    </row>
    <row r="698" spans="2:26" x14ac:dyDescent="0.25">
      <c r="B698" s="12" t="s">
        <v>128</v>
      </c>
      <c r="C698" s="2"/>
      <c r="D698" s="2"/>
      <c r="E698" s="2"/>
      <c r="F698" s="184">
        <f>$G$325*F651</f>
        <v>262189678.07999998</v>
      </c>
      <c r="G698" s="73">
        <f>$G$325*G651</f>
        <v>263312571.37152001</v>
      </c>
      <c r="H698" s="73">
        <f t="shared" ref="H698:Z698" si="303">$G$325*H651</f>
        <v>264459319.75170046</v>
      </c>
      <c r="I698" s="73">
        <f t="shared" si="303"/>
        <v>265630449.32741424</v>
      </c>
      <c r="J698" s="73">
        <f t="shared" si="303"/>
        <v>266826498.13587025</v>
      </c>
      <c r="K698" s="73">
        <f t="shared" si="303"/>
        <v>268048016.42049816</v>
      </c>
      <c r="L698" s="73">
        <f t="shared" si="303"/>
        <v>269295566.91329759</v>
      </c>
      <c r="M698" s="73">
        <f t="shared" si="303"/>
        <v>270569725.12380493</v>
      </c>
      <c r="N698" s="73">
        <f t="shared" si="303"/>
        <v>271871079.63483316</v>
      </c>
      <c r="O698" s="73">
        <f t="shared" si="303"/>
        <v>273200232.40514708</v>
      </c>
      <c r="P698" s="73">
        <f t="shared" si="303"/>
        <v>274557799.07923454</v>
      </c>
      <c r="Q698" s="73">
        <f t="shared" si="303"/>
        <v>275944409.30434561</v>
      </c>
      <c r="R698" s="73">
        <f t="shared" si="303"/>
        <v>277360707.05496746</v>
      </c>
      <c r="S698" s="73">
        <f t="shared" si="303"/>
        <v>278807350.96491402</v>
      </c>
      <c r="T698" s="73">
        <f t="shared" si="303"/>
        <v>280285014.66720873</v>
      </c>
      <c r="U698" s="73">
        <f t="shared" si="303"/>
        <v>281794387.1419456</v>
      </c>
      <c r="V698" s="73">
        <f t="shared" si="303"/>
        <v>283336173.07231694</v>
      </c>
      <c r="W698" s="73">
        <f t="shared" si="303"/>
        <v>284911093.20900172</v>
      </c>
      <c r="X698" s="73">
        <f t="shared" si="303"/>
        <v>286519884.74311107</v>
      </c>
      <c r="Y698" s="73">
        <f t="shared" si="303"/>
        <v>288163301.68789554</v>
      </c>
      <c r="Z698" s="105">
        <f t="shared" si="303"/>
        <v>289842115.26941907</v>
      </c>
    </row>
    <row r="699" spans="2:26" x14ac:dyDescent="0.25">
      <c r="B699" s="12" t="s">
        <v>130</v>
      </c>
      <c r="C699" s="2"/>
      <c r="D699" s="2"/>
      <c r="E699" s="2"/>
      <c r="F699" s="184">
        <f>$G$325*F672</f>
        <v>262189678.07999998</v>
      </c>
      <c r="G699" s="73">
        <f>G698+G325*G328*G334*(G672-G651)</f>
        <v>263312571.37152001</v>
      </c>
      <c r="H699" s="73">
        <f>H698+G325*G334*(G328*(H672-H651)+(G329-G328)*(G672-G651))</f>
        <v>278413111.71385044</v>
      </c>
      <c r="I699" s="73">
        <f>I698+G325*G334*(G328*(I672-I651)+(G329-G328)*(H672-H651)+(G330-G329)*(G672-G651))</f>
        <v>303363932.99122572</v>
      </c>
      <c r="J699" s="73">
        <f>J698+G334*G325*(G328*(J672-J651)+(G329-G328)*(I672-I651)+(G330-G329)*(H672-H651)+(G331-G330)*(G672-G651))</f>
        <v>332777144.98854715</v>
      </c>
      <c r="K699" s="73">
        <f>K698+G334*G325*(G328*(K672-K651)+(G329-G328)*(J672-J651)+(G330-G329)*(I672-I651)+(G331-G330)*(H672-H651)+(G332-G331)*(G672-G651))</f>
        <v>352954935.7124005</v>
      </c>
      <c r="L699" s="73">
        <f>L698+$G$334*$G$325*($G$328*(L672-L651)+($G$329-$G$328)*(K672-K651)+($G$330-$G$329)*(J672-J651)+($G$331-$G$330)*(I672-I651)+($G$332-$G$331)*(H672-H651))</f>
        <v>371965279.58415025</v>
      </c>
      <c r="M699" s="73">
        <f t="shared" ref="M699:Y699" si="304">M698+$G$334*$G$325*($G$328*(M672-M651)+($G$329-$G$328)*(L672-L651)+($G$330-$G$329)*(K672-K651)+($G$331-$G$330)*(J672-J651)+($G$332-$G$331)*(I672-I651))</f>
        <v>381107169.40962523</v>
      </c>
      <c r="N699" s="73">
        <f t="shared" si="304"/>
        <v>385762164.09964609</v>
      </c>
      <c r="O699" s="73">
        <f t="shared" si="304"/>
        <v>388975050.39816368</v>
      </c>
      <c r="P699" s="73">
        <f t="shared" si="304"/>
        <v>390660505.04687428</v>
      </c>
      <c r="Q699" s="73">
        <f t="shared" si="304"/>
        <v>392382009.57507563</v>
      </c>
      <c r="R699" s="73">
        <f t="shared" si="304"/>
        <v>394140363.1643945</v>
      </c>
      <c r="S699" s="73">
        <f t="shared" si="304"/>
        <v>395936383.18658423</v>
      </c>
      <c r="T699" s="73">
        <f t="shared" si="304"/>
        <v>397770905.6252346</v>
      </c>
      <c r="U699" s="73">
        <f t="shared" si="304"/>
        <v>399644785.50737965</v>
      </c>
      <c r="V699" s="73">
        <f t="shared" si="304"/>
        <v>401558897.34523761</v>
      </c>
      <c r="W699" s="73">
        <f t="shared" si="304"/>
        <v>403514135.58832395</v>
      </c>
      <c r="X699" s="73">
        <f t="shared" si="304"/>
        <v>405511415.08618063</v>
      </c>
      <c r="Y699" s="73">
        <f t="shared" si="304"/>
        <v>407551671.56197649</v>
      </c>
      <c r="Z699" s="105">
        <f>Z698+$G$334*$G$325*($G$328*(Z672-Z651)+($G$329-$G$328)*(Y672-Y651)+($G$330-$G$329)*(X672-X651)+($G$331-$G$330)*(W672-W651)+($G$332-$G$331)*(V672-V651))</f>
        <v>409635862.09723181</v>
      </c>
    </row>
    <row r="700" spans="2:26" x14ac:dyDescent="0.25">
      <c r="B700" s="12"/>
      <c r="C700" s="2"/>
      <c r="D700" s="2"/>
      <c r="E700" s="2"/>
      <c r="F700" s="184"/>
      <c r="G700" s="73"/>
      <c r="H700" s="73"/>
      <c r="I700" s="73"/>
      <c r="J700" s="73"/>
      <c r="K700" s="73"/>
      <c r="L700" s="73"/>
      <c r="M700" s="73"/>
      <c r="N700" s="73"/>
      <c r="O700" s="73"/>
      <c r="P700" s="73"/>
      <c r="Q700" s="73"/>
      <c r="R700" s="73"/>
      <c r="S700" s="73"/>
      <c r="T700" s="73"/>
      <c r="U700" s="73"/>
      <c r="V700" s="73"/>
      <c r="W700" s="73"/>
      <c r="X700" s="73"/>
      <c r="Y700" s="73"/>
      <c r="Z700" s="105"/>
    </row>
    <row r="701" spans="2:26" x14ac:dyDescent="0.25">
      <c r="B701" s="12"/>
      <c r="C701" s="16" t="s">
        <v>18</v>
      </c>
      <c r="D701" s="2"/>
      <c r="E701" s="2"/>
      <c r="F701" s="184"/>
      <c r="G701" s="73"/>
      <c r="H701" s="73"/>
      <c r="I701" s="73"/>
      <c r="J701" s="73"/>
      <c r="K701" s="73"/>
      <c r="L701" s="73"/>
      <c r="M701" s="73"/>
      <c r="N701" s="73"/>
      <c r="O701" s="73"/>
      <c r="P701" s="73"/>
      <c r="Q701" s="73"/>
      <c r="R701" s="73"/>
      <c r="S701" s="73"/>
      <c r="T701" s="73"/>
      <c r="U701" s="73"/>
      <c r="V701" s="73"/>
      <c r="W701" s="73"/>
      <c r="X701" s="73"/>
      <c r="Y701" s="73"/>
      <c r="Z701" s="105"/>
    </row>
    <row r="702" spans="2:26" x14ac:dyDescent="0.25">
      <c r="B702" s="10" t="s">
        <v>129</v>
      </c>
      <c r="C702" s="2"/>
      <c r="D702" s="2"/>
      <c r="E702" s="2"/>
      <c r="F702" s="184">
        <f>$G$325*F652</f>
        <v>164393011.22678113</v>
      </c>
      <c r="G702" s="73">
        <f>$G$325*G652</f>
        <v>146033011.22678113</v>
      </c>
      <c r="H702" s="73">
        <f t="shared" ref="H702:Z702" si="305">$G$325*H652</f>
        <v>146033011.22678113</v>
      </c>
      <c r="I702" s="73">
        <f t="shared" si="305"/>
        <v>146033011.22678113</v>
      </c>
      <c r="J702" s="73">
        <f t="shared" si="305"/>
        <v>164393011.22678113</v>
      </c>
      <c r="K702" s="73">
        <f t="shared" si="305"/>
        <v>146033011.22678113</v>
      </c>
      <c r="L702" s="73">
        <f t="shared" si="305"/>
        <v>146033011.22678113</v>
      </c>
      <c r="M702" s="73">
        <f t="shared" si="305"/>
        <v>146033011.22678113</v>
      </c>
      <c r="N702" s="73">
        <f t="shared" si="305"/>
        <v>164393011.22678113</v>
      </c>
      <c r="O702" s="73">
        <f t="shared" si="305"/>
        <v>146033011.22678113</v>
      </c>
      <c r="P702" s="73">
        <f t="shared" si="305"/>
        <v>146033011.22678113</v>
      </c>
      <c r="Q702" s="73">
        <f t="shared" si="305"/>
        <v>146033011.22678113</v>
      </c>
      <c r="R702" s="73">
        <f t="shared" si="305"/>
        <v>164393011.22678113</v>
      </c>
      <c r="S702" s="73">
        <f t="shared" si="305"/>
        <v>146033011.22678113</v>
      </c>
      <c r="T702" s="73">
        <f t="shared" si="305"/>
        <v>146033011.22678113</v>
      </c>
      <c r="U702" s="73">
        <f t="shared" si="305"/>
        <v>146033011.22678113</v>
      </c>
      <c r="V702" s="73">
        <f t="shared" si="305"/>
        <v>164393011.22678113</v>
      </c>
      <c r="W702" s="73">
        <f t="shared" si="305"/>
        <v>146033011.22678113</v>
      </c>
      <c r="X702" s="73">
        <f t="shared" si="305"/>
        <v>146033011.22678113</v>
      </c>
      <c r="Y702" s="73">
        <f t="shared" si="305"/>
        <v>146033011.22678113</v>
      </c>
      <c r="Z702" s="105">
        <f t="shared" si="305"/>
        <v>146033011.22678113</v>
      </c>
    </row>
    <row r="703" spans="2:26" s="311" customFormat="1" x14ac:dyDescent="0.25">
      <c r="B703" s="306" t="s">
        <v>131</v>
      </c>
      <c r="C703" s="307"/>
      <c r="D703" s="307"/>
      <c r="E703" s="307"/>
      <c r="F703" s="308">
        <f>$G$325*F673</f>
        <v>164393011.22678113</v>
      </c>
      <c r="G703" s="309">
        <f>G702+$G$325*G328*$G$334*(G673-G652)</f>
        <v>151869267.32815397</v>
      </c>
      <c r="H703" s="309">
        <f>H702+$G$325*G329*$G$334*(H673-H652)</f>
        <v>160623651.48021322</v>
      </c>
      <c r="I703" s="309">
        <f>I702+$G$325*G330*$G$334*(I673-I652)</f>
        <v>169378035.63227245</v>
      </c>
      <c r="J703" s="309">
        <f>J702+$G$325*G331*$G$334*(J673-J652)</f>
        <v>190656163.68295887</v>
      </c>
      <c r="K703" s="309">
        <f>K702+$G$325*$G$332*$G$334*(K673-K652)</f>
        <v>175214291.73364529</v>
      </c>
      <c r="L703" s="309">
        <f t="shared" ref="L703:Z703" si="306">L702+$G$325*$G$332*$G$334*(L673-L652)</f>
        <v>175214291.73364529</v>
      </c>
      <c r="M703" s="309">
        <f t="shared" si="306"/>
        <v>175214291.73364529</v>
      </c>
      <c r="N703" s="309">
        <f t="shared" si="306"/>
        <v>193574291.73364529</v>
      </c>
      <c r="O703" s="309">
        <f t="shared" si="306"/>
        <v>175214291.73364529</v>
      </c>
      <c r="P703" s="309">
        <f t="shared" si="306"/>
        <v>175214291.73364529</v>
      </c>
      <c r="Q703" s="309">
        <f t="shared" si="306"/>
        <v>175214291.73364529</v>
      </c>
      <c r="R703" s="309">
        <f t="shared" si="306"/>
        <v>193574291.73364529</v>
      </c>
      <c r="S703" s="309">
        <f t="shared" si="306"/>
        <v>175214291.73364529</v>
      </c>
      <c r="T703" s="309">
        <f t="shared" si="306"/>
        <v>175214291.73364529</v>
      </c>
      <c r="U703" s="309">
        <f t="shared" si="306"/>
        <v>175214291.73364529</v>
      </c>
      <c r="V703" s="309">
        <f t="shared" si="306"/>
        <v>193574291.73364529</v>
      </c>
      <c r="W703" s="309">
        <f t="shared" si="306"/>
        <v>175214291.73364529</v>
      </c>
      <c r="X703" s="309">
        <f t="shared" si="306"/>
        <v>175214291.73364529</v>
      </c>
      <c r="Y703" s="309">
        <f t="shared" si="306"/>
        <v>175214291.73364529</v>
      </c>
      <c r="Z703" s="310">
        <f t="shared" si="306"/>
        <v>175214291.73364529</v>
      </c>
    </row>
    <row r="704" spans="2:26" x14ac:dyDescent="0.25">
      <c r="B704" s="10"/>
      <c r="C704" s="2"/>
      <c r="D704" s="2"/>
      <c r="E704" s="2"/>
      <c r="F704" s="184"/>
      <c r="G704" s="73"/>
      <c r="H704" s="73"/>
      <c r="I704" s="73"/>
      <c r="J704" s="73"/>
      <c r="K704" s="73"/>
      <c r="L704" s="73"/>
      <c r="M704" s="73"/>
      <c r="N704" s="73"/>
      <c r="O704" s="73"/>
      <c r="P704" s="73"/>
      <c r="Q704" s="73"/>
      <c r="R704" s="73"/>
      <c r="S704" s="73"/>
      <c r="T704" s="73"/>
      <c r="U704" s="73"/>
      <c r="V704" s="73"/>
      <c r="W704" s="73"/>
      <c r="X704" s="73"/>
      <c r="Y704" s="73"/>
      <c r="Z704" s="105"/>
    </row>
    <row r="705" spans="1:26" s="49" customFormat="1" x14ac:dyDescent="0.25">
      <c r="B705" s="102" t="s">
        <v>132</v>
      </c>
      <c r="C705" s="59"/>
      <c r="D705" s="59"/>
      <c r="E705" s="59"/>
      <c r="F705" s="106">
        <f>(F699-F698)-(F703-F702)</f>
        <v>0</v>
      </c>
      <c r="G705" s="107">
        <f>(G699-G698)-(G703-G702)</f>
        <v>-5836256.101372838</v>
      </c>
      <c r="H705" s="107">
        <f>(H699-H698)-(H703-H702)</f>
        <v>-636848.29128211737</v>
      </c>
      <c r="I705" s="107">
        <f>(I699-I698)-(I703-I702)</f>
        <v>14388459.258320153</v>
      </c>
      <c r="J705" s="107">
        <f t="shared" ref="J705:Z705" si="307">(J699-J698)-(J703-J702)</f>
        <v>39687494.396499157</v>
      </c>
      <c r="K705" s="107">
        <f t="shared" si="307"/>
        <v>55725638.785038173</v>
      </c>
      <c r="L705" s="107">
        <f t="shared" si="307"/>
        <v>73488432.163988501</v>
      </c>
      <c r="M705" s="107">
        <f t="shared" si="307"/>
        <v>81356163.778956145</v>
      </c>
      <c r="N705" s="107">
        <f t="shared" si="307"/>
        <v>84709803.957948774</v>
      </c>
      <c r="O705" s="107">
        <f t="shared" si="307"/>
        <v>86593537.48615244</v>
      </c>
      <c r="P705" s="107">
        <f t="shared" si="307"/>
        <v>86921425.460775584</v>
      </c>
      <c r="Q705" s="107">
        <f t="shared" si="307"/>
        <v>87256319.763865858</v>
      </c>
      <c r="R705" s="107">
        <f t="shared" si="307"/>
        <v>87598375.602562875</v>
      </c>
      <c r="S705" s="107">
        <f t="shared" si="307"/>
        <v>87947751.71480605</v>
      </c>
      <c r="T705" s="107">
        <f t="shared" si="307"/>
        <v>88304610.451161712</v>
      </c>
      <c r="U705" s="107">
        <f t="shared" si="307"/>
        <v>88669117.85856989</v>
      </c>
      <c r="V705" s="107">
        <f t="shared" si="307"/>
        <v>89041443.766056508</v>
      </c>
      <c r="W705" s="107">
        <f t="shared" si="307"/>
        <v>89421761.872458071</v>
      </c>
      <c r="X705" s="107">
        <f t="shared" si="307"/>
        <v>89810249.836205393</v>
      </c>
      <c r="Y705" s="107">
        <f t="shared" si="307"/>
        <v>90207089.367216796</v>
      </c>
      <c r="Z705" s="108">
        <f t="shared" si="307"/>
        <v>90612466.320948571</v>
      </c>
    </row>
    <row r="706" spans="1:26" x14ac:dyDescent="0.25">
      <c r="B706" s="12"/>
      <c r="C706" s="2"/>
      <c r="D706" s="2"/>
      <c r="E706" s="2"/>
      <c r="F706" s="184"/>
      <c r="G706" s="73"/>
      <c r="H706" s="73"/>
      <c r="I706" s="73"/>
      <c r="J706" s="73"/>
      <c r="K706" s="73"/>
      <c r="L706" s="73"/>
      <c r="M706" s="73"/>
      <c r="N706" s="73"/>
      <c r="O706" s="73"/>
      <c r="P706" s="73"/>
      <c r="Q706" s="73"/>
      <c r="R706" s="73"/>
      <c r="S706" s="73"/>
      <c r="T706" s="73"/>
      <c r="U706" s="73"/>
      <c r="V706" s="73"/>
      <c r="W706" s="73"/>
      <c r="X706" s="73"/>
      <c r="Y706" s="73"/>
      <c r="Z706" s="105"/>
    </row>
    <row r="707" spans="1:26" ht="15.75" thickBot="1" x14ac:dyDescent="0.3">
      <c r="B707" s="53" t="s">
        <v>27</v>
      </c>
      <c r="C707" s="54"/>
      <c r="D707" s="54"/>
      <c r="E707" s="54"/>
      <c r="F707" s="385">
        <f>NPV($G$231,H705:AA705)+G705</f>
        <v>436699616.02296788</v>
      </c>
      <c r="G707" s="207"/>
      <c r="H707" s="192"/>
      <c r="I707" s="192"/>
      <c r="J707" s="192"/>
      <c r="K707" s="192"/>
      <c r="L707" s="192"/>
      <c r="M707" s="192"/>
      <c r="N707" s="192"/>
      <c r="O707" s="192"/>
      <c r="P707" s="192"/>
      <c r="Q707" s="192"/>
      <c r="R707" s="192"/>
      <c r="S707" s="192"/>
      <c r="T707" s="192"/>
      <c r="U707" s="192"/>
      <c r="V707" s="192"/>
      <c r="W707" s="192"/>
      <c r="X707" s="192"/>
      <c r="Y707" s="192"/>
      <c r="Z707" s="193"/>
    </row>
    <row r="708" spans="1:26" s="4" customFormat="1" ht="15.75" thickBot="1" x14ac:dyDescent="0.3">
      <c r="B708" s="6"/>
      <c r="C708" s="6"/>
      <c r="D708" s="6"/>
      <c r="E708" s="6"/>
      <c r="F708" s="110"/>
    </row>
    <row r="709" spans="1:26" s="2" customFormat="1" x14ac:dyDescent="0.25">
      <c r="B709" s="35" t="s">
        <v>345</v>
      </c>
      <c r="C709" s="36"/>
      <c r="D709" s="36"/>
      <c r="E709" s="36"/>
      <c r="F709" s="36"/>
      <c r="G709" s="37"/>
      <c r="H709" s="37"/>
      <c r="I709" s="37"/>
      <c r="J709" s="37"/>
      <c r="K709" s="37"/>
      <c r="L709" s="37"/>
      <c r="M709" s="37"/>
      <c r="N709" s="37"/>
      <c r="O709" s="37"/>
      <c r="P709" s="37"/>
      <c r="Q709" s="37"/>
      <c r="R709" s="37"/>
      <c r="S709" s="37"/>
      <c r="T709" s="37"/>
      <c r="U709" s="37"/>
      <c r="V709" s="37"/>
      <c r="W709" s="37"/>
      <c r="X709" s="37"/>
      <c r="Y709" s="37"/>
      <c r="Z709" s="38"/>
    </row>
    <row r="710" spans="1:26" x14ac:dyDescent="0.25">
      <c r="B710" s="46" t="s">
        <v>11</v>
      </c>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8"/>
    </row>
    <row r="711" spans="1:26" x14ac:dyDescent="0.25">
      <c r="B711" s="10"/>
      <c r="C711" s="2"/>
      <c r="D711" s="2"/>
      <c r="E711" s="3"/>
      <c r="F711" s="63"/>
      <c r="G711" s="8"/>
      <c r="H711" s="8"/>
      <c r="I711" s="8"/>
      <c r="J711" s="8"/>
      <c r="K711" s="8"/>
      <c r="L711" s="8"/>
      <c r="M711" s="8"/>
      <c r="N711" s="8"/>
      <c r="O711" s="8"/>
      <c r="P711" s="8"/>
      <c r="Q711" s="8"/>
      <c r="R711" s="8"/>
      <c r="S711" s="8"/>
      <c r="T711" s="8"/>
      <c r="U711" s="8"/>
      <c r="V711" s="8"/>
      <c r="W711" s="8"/>
      <c r="X711" s="8"/>
      <c r="Y711" s="8"/>
      <c r="Z711" s="11"/>
    </row>
    <row r="712" spans="1:26" x14ac:dyDescent="0.25">
      <c r="A712" s="1"/>
      <c r="B712" s="164" t="s">
        <v>20</v>
      </c>
      <c r="C712" s="32"/>
      <c r="D712" s="32"/>
      <c r="E712" s="165" t="s">
        <v>249</v>
      </c>
      <c r="F712" s="166">
        <v>0</v>
      </c>
      <c r="G712" s="166">
        <v>1</v>
      </c>
      <c r="H712" s="166">
        <v>2</v>
      </c>
      <c r="I712" s="166">
        <v>3</v>
      </c>
      <c r="J712" s="166">
        <v>4</v>
      </c>
      <c r="K712" s="166">
        <v>5</v>
      </c>
      <c r="L712" s="166">
        <v>6</v>
      </c>
      <c r="M712" s="166">
        <v>7</v>
      </c>
      <c r="N712" s="166">
        <v>8</v>
      </c>
      <c r="O712" s="166">
        <v>9</v>
      </c>
      <c r="P712" s="166">
        <v>10</v>
      </c>
      <c r="Q712" s="166">
        <v>11</v>
      </c>
      <c r="R712" s="166">
        <v>12</v>
      </c>
      <c r="S712" s="166">
        <v>13</v>
      </c>
      <c r="T712" s="166">
        <v>14</v>
      </c>
      <c r="U712" s="166">
        <v>15</v>
      </c>
      <c r="V712" s="166">
        <v>16</v>
      </c>
      <c r="W712" s="166">
        <v>17</v>
      </c>
      <c r="X712" s="166">
        <v>18</v>
      </c>
      <c r="Y712" s="166">
        <v>19</v>
      </c>
      <c r="Z712" s="167">
        <v>20</v>
      </c>
    </row>
    <row r="713" spans="1:26" x14ac:dyDescent="0.25">
      <c r="A713" s="1"/>
      <c r="B713" s="10" t="s">
        <v>115</v>
      </c>
      <c r="C713" s="2"/>
      <c r="D713" s="2"/>
      <c r="E713" s="3" t="s">
        <v>212</v>
      </c>
      <c r="F713" s="186">
        <f t="shared" ref="F713:Z713" si="308">(F500+F501)*$G$27</f>
        <v>4262.2799999999988</v>
      </c>
      <c r="G713" s="124">
        <f t="shared" si="308"/>
        <v>4364.5747199999987</v>
      </c>
      <c r="H713" s="124">
        <f t="shared" si="308"/>
        <v>4469.3245132799984</v>
      </c>
      <c r="I713" s="124">
        <f t="shared" si="308"/>
        <v>4576.5883015987183</v>
      </c>
      <c r="J713" s="124">
        <f t="shared" si="308"/>
        <v>4686.4264208370887</v>
      </c>
      <c r="K713" s="124">
        <f t="shared" si="308"/>
        <v>4798.9006549371788</v>
      </c>
      <c r="L713" s="124">
        <f t="shared" si="308"/>
        <v>4914.0742706556712</v>
      </c>
      <c r="M713" s="124">
        <f t="shared" si="308"/>
        <v>5032.0120531514076</v>
      </c>
      <c r="N713" s="124">
        <f t="shared" si="308"/>
        <v>5152.7803424270423</v>
      </c>
      <c r="O713" s="124">
        <f t="shared" si="308"/>
        <v>5276.4470706452912</v>
      </c>
      <c r="P713" s="124">
        <f t="shared" si="308"/>
        <v>5403.0818003407776</v>
      </c>
      <c r="Q713" s="124">
        <f t="shared" si="308"/>
        <v>5532.7557635489566</v>
      </c>
      <c r="R713" s="124">
        <f t="shared" si="308"/>
        <v>5665.5419018741322</v>
      </c>
      <c r="S713" s="124">
        <f t="shared" si="308"/>
        <v>5801.5149075191111</v>
      </c>
      <c r="T713" s="124">
        <f t="shared" si="308"/>
        <v>5940.7512652995702</v>
      </c>
      <c r="U713" s="124">
        <f t="shared" si="308"/>
        <v>6083.329295666761</v>
      </c>
      <c r="V713" s="124">
        <f t="shared" si="308"/>
        <v>6229.3291987627617</v>
      </c>
      <c r="W713" s="124">
        <f t="shared" si="308"/>
        <v>6378.8330995330689</v>
      </c>
      <c r="X713" s="124">
        <f t="shared" si="308"/>
        <v>6531.9250939218618</v>
      </c>
      <c r="Y713" s="124">
        <f t="shared" si="308"/>
        <v>6688.6912961759872</v>
      </c>
      <c r="Z713" s="125">
        <f t="shared" si="308"/>
        <v>6849.2198872842118</v>
      </c>
    </row>
    <row r="714" spans="1:26" x14ac:dyDescent="0.25">
      <c r="A714" s="1"/>
      <c r="B714" s="10" t="s">
        <v>118</v>
      </c>
      <c r="C714" s="2"/>
      <c r="D714" s="2"/>
      <c r="E714" s="3" t="s">
        <v>212</v>
      </c>
      <c r="F714" s="184">
        <f t="shared" ref="F714:Z714" si="309">F394*$G$27</f>
        <v>5476.1122317596555</v>
      </c>
      <c r="G714" s="73">
        <f t="shared" si="309"/>
        <v>5476.1122317596555</v>
      </c>
      <c r="H714" s="73">
        <f t="shared" si="309"/>
        <v>5476.1122317596555</v>
      </c>
      <c r="I714" s="73">
        <f t="shared" si="309"/>
        <v>5476.1122317596555</v>
      </c>
      <c r="J714" s="73">
        <f t="shared" si="309"/>
        <v>5476.1122317596555</v>
      </c>
      <c r="K714" s="73">
        <f t="shared" si="309"/>
        <v>5476.1122317596555</v>
      </c>
      <c r="L714" s="73">
        <f t="shared" si="309"/>
        <v>5476.1122317596555</v>
      </c>
      <c r="M714" s="73">
        <f t="shared" si="309"/>
        <v>5476.1122317596555</v>
      </c>
      <c r="N714" s="73">
        <f t="shared" si="309"/>
        <v>5476.1122317596555</v>
      </c>
      <c r="O714" s="73">
        <f t="shared" si="309"/>
        <v>5476.1122317596555</v>
      </c>
      <c r="P714" s="73">
        <f t="shared" si="309"/>
        <v>5476.1122317596555</v>
      </c>
      <c r="Q714" s="73">
        <f t="shared" si="309"/>
        <v>5476.1122317596555</v>
      </c>
      <c r="R714" s="73">
        <f t="shared" si="309"/>
        <v>5476.1122317596555</v>
      </c>
      <c r="S714" s="73">
        <f t="shared" si="309"/>
        <v>5476.1122317596555</v>
      </c>
      <c r="T714" s="73">
        <f t="shared" si="309"/>
        <v>5476.1122317596555</v>
      </c>
      <c r="U714" s="73">
        <f t="shared" si="309"/>
        <v>5476.1122317596555</v>
      </c>
      <c r="V714" s="73">
        <f t="shared" si="309"/>
        <v>5476.1122317596555</v>
      </c>
      <c r="W714" s="73">
        <f t="shared" si="309"/>
        <v>5476.1122317596555</v>
      </c>
      <c r="X714" s="73">
        <f t="shared" si="309"/>
        <v>5476.1122317596555</v>
      </c>
      <c r="Y714" s="73">
        <f t="shared" si="309"/>
        <v>5476.1122317596555</v>
      </c>
      <c r="Z714" s="105">
        <f t="shared" si="309"/>
        <v>5476.1122317596555</v>
      </c>
    </row>
    <row r="715" spans="1:26" x14ac:dyDescent="0.25">
      <c r="A715" s="1"/>
      <c r="B715" s="102" t="s">
        <v>120</v>
      </c>
      <c r="C715" s="59"/>
      <c r="D715" s="59"/>
      <c r="E715" s="103" t="s">
        <v>212</v>
      </c>
      <c r="F715" s="106">
        <f>F713-F714</f>
        <v>-1213.8322317596567</v>
      </c>
      <c r="G715" s="107">
        <f t="shared" ref="G715:Z715" si="310">G713-G714</f>
        <v>-1111.5375117596568</v>
      </c>
      <c r="H715" s="107">
        <f t="shared" si="310"/>
        <v>-1006.7877184796571</v>
      </c>
      <c r="I715" s="107">
        <f t="shared" si="310"/>
        <v>-899.5239301609372</v>
      </c>
      <c r="J715" s="107">
        <f t="shared" si="310"/>
        <v>-789.68581092256682</v>
      </c>
      <c r="K715" s="107">
        <f t="shared" si="310"/>
        <v>-677.21157682247667</v>
      </c>
      <c r="L715" s="107">
        <f t="shared" si="310"/>
        <v>-562.03796110398434</v>
      </c>
      <c r="M715" s="107">
        <f t="shared" si="310"/>
        <v>-444.10017860824792</v>
      </c>
      <c r="N715" s="107">
        <f t="shared" si="310"/>
        <v>-323.33188933261317</v>
      </c>
      <c r="O715" s="107">
        <f t="shared" si="310"/>
        <v>-199.66516111436431</v>
      </c>
      <c r="P715" s="107">
        <f t="shared" si="310"/>
        <v>-73.030431418877924</v>
      </c>
      <c r="Q715" s="107">
        <f t="shared" si="310"/>
        <v>56.643531789301051</v>
      </c>
      <c r="R715" s="107">
        <f t="shared" si="310"/>
        <v>189.42967011447672</v>
      </c>
      <c r="S715" s="107">
        <f t="shared" si="310"/>
        <v>325.40267575945563</v>
      </c>
      <c r="T715" s="107">
        <f t="shared" si="310"/>
        <v>464.63903353991464</v>
      </c>
      <c r="U715" s="107">
        <f t="shared" si="310"/>
        <v>607.21706390710551</v>
      </c>
      <c r="V715" s="107">
        <f t="shared" si="310"/>
        <v>753.21696700310622</v>
      </c>
      <c r="W715" s="107">
        <f t="shared" si="310"/>
        <v>902.72086777341337</v>
      </c>
      <c r="X715" s="107">
        <f t="shared" si="310"/>
        <v>1055.8128621622063</v>
      </c>
      <c r="Y715" s="107">
        <f t="shared" si="310"/>
        <v>1212.5790644163317</v>
      </c>
      <c r="Z715" s="108">
        <f t="shared" si="310"/>
        <v>1373.1076555245563</v>
      </c>
    </row>
    <row r="716" spans="1:26" x14ac:dyDescent="0.25">
      <c r="A716" s="1"/>
      <c r="B716" s="10"/>
      <c r="C716" s="2"/>
      <c r="D716" s="2"/>
      <c r="E716" s="3"/>
      <c r="F716" s="184"/>
      <c r="G716" s="73"/>
      <c r="H716" s="73"/>
      <c r="I716" s="73"/>
      <c r="J716" s="73"/>
      <c r="K716" s="73"/>
      <c r="L716" s="73"/>
      <c r="M716" s="73"/>
      <c r="N716" s="73"/>
      <c r="O716" s="73"/>
      <c r="P716" s="73"/>
      <c r="Q716" s="73"/>
      <c r="R716" s="73"/>
      <c r="S716" s="73"/>
      <c r="T716" s="73"/>
      <c r="U716" s="73"/>
      <c r="V716" s="73"/>
      <c r="W716" s="73"/>
      <c r="X716" s="73"/>
      <c r="Y716" s="73"/>
      <c r="Z716" s="105"/>
    </row>
    <row r="717" spans="1:26" x14ac:dyDescent="0.25">
      <c r="A717" s="1"/>
      <c r="B717" s="10" t="s">
        <v>116</v>
      </c>
      <c r="C717" s="2"/>
      <c r="D717" s="2"/>
      <c r="E717" s="3" t="s">
        <v>212</v>
      </c>
      <c r="F717" s="184">
        <f t="shared" ref="F717:Z717" si="311">(F507+F508)*$G$28</f>
        <v>3009.6</v>
      </c>
      <c r="G717" s="73">
        <f t="shared" si="311"/>
        <v>3054.7439999999997</v>
      </c>
      <c r="H717" s="73">
        <f t="shared" si="311"/>
        <v>3100.5651599999992</v>
      </c>
      <c r="I717" s="73">
        <f t="shared" si="311"/>
        <v>3147.0736373999985</v>
      </c>
      <c r="J717" s="73">
        <f t="shared" si="311"/>
        <v>3194.2797419609979</v>
      </c>
      <c r="K717" s="73">
        <f t="shared" si="311"/>
        <v>3242.1939380904128</v>
      </c>
      <c r="L717" s="73">
        <f t="shared" si="311"/>
        <v>3290.826847161768</v>
      </c>
      <c r="M717" s="73">
        <f t="shared" si="311"/>
        <v>3340.1892498691941</v>
      </c>
      <c r="N717" s="73">
        <f t="shared" si="311"/>
        <v>3390.2920886172319</v>
      </c>
      <c r="O717" s="73">
        <f t="shared" si="311"/>
        <v>3441.14646994649</v>
      </c>
      <c r="P717" s="73">
        <f t="shared" si="311"/>
        <v>3492.7636669956869</v>
      </c>
      <c r="Q717" s="73">
        <f t="shared" si="311"/>
        <v>3545.1551220006222</v>
      </c>
      <c r="R717" s="73">
        <f t="shared" si="311"/>
        <v>3598.3324488306312</v>
      </c>
      <c r="S717" s="73">
        <f t="shared" si="311"/>
        <v>3652.3074355630902</v>
      </c>
      <c r="T717" s="73">
        <f t="shared" si="311"/>
        <v>3707.0920470965366</v>
      </c>
      <c r="U717" s="73">
        <f t="shared" si="311"/>
        <v>3762.6984278029836</v>
      </c>
      <c r="V717" s="73">
        <f t="shared" si="311"/>
        <v>3819.1389042200281</v>
      </c>
      <c r="W717" s="73">
        <f t="shared" si="311"/>
        <v>3876.4259877833279</v>
      </c>
      <c r="X717" s="73">
        <f t="shared" si="311"/>
        <v>3934.5723776000773</v>
      </c>
      <c r="Y717" s="73">
        <f t="shared" si="311"/>
        <v>3993.5909632640783</v>
      </c>
      <c r="Z717" s="105">
        <f t="shared" si="311"/>
        <v>4053.4948277130388</v>
      </c>
    </row>
    <row r="718" spans="1:26" x14ac:dyDescent="0.25">
      <c r="A718" s="1"/>
      <c r="B718" s="10" t="s">
        <v>119</v>
      </c>
      <c r="C718" s="2"/>
      <c r="D718" s="2"/>
      <c r="E718" s="3" t="s">
        <v>212</v>
      </c>
      <c r="F718" s="184">
        <f t="shared" ref="F718:Z718" si="312">F402*$G$28</f>
        <v>2369.5736158798281</v>
      </c>
      <c r="G718" s="73">
        <f t="shared" si="312"/>
        <v>2369.5736158798281</v>
      </c>
      <c r="H718" s="73">
        <f t="shared" si="312"/>
        <v>2369.5736158798281</v>
      </c>
      <c r="I718" s="73">
        <f t="shared" si="312"/>
        <v>2369.5736158798281</v>
      </c>
      <c r="J718" s="73">
        <f t="shared" si="312"/>
        <v>2369.5736158798281</v>
      </c>
      <c r="K718" s="73">
        <f t="shared" si="312"/>
        <v>2369.5736158798281</v>
      </c>
      <c r="L718" s="73">
        <f t="shared" si="312"/>
        <v>2369.5736158798281</v>
      </c>
      <c r="M718" s="73">
        <f t="shared" si="312"/>
        <v>2369.5736158798281</v>
      </c>
      <c r="N718" s="73">
        <f t="shared" si="312"/>
        <v>2369.5736158798281</v>
      </c>
      <c r="O718" s="73">
        <f t="shared" si="312"/>
        <v>2369.5736158798281</v>
      </c>
      <c r="P718" s="73">
        <f t="shared" si="312"/>
        <v>2369.5736158798281</v>
      </c>
      <c r="Q718" s="73">
        <f t="shared" si="312"/>
        <v>2369.5736158798281</v>
      </c>
      <c r="R718" s="73">
        <f t="shared" si="312"/>
        <v>2369.5736158798281</v>
      </c>
      <c r="S718" s="73">
        <f t="shared" si="312"/>
        <v>2369.5736158798281</v>
      </c>
      <c r="T718" s="73">
        <f t="shared" si="312"/>
        <v>2369.5736158798281</v>
      </c>
      <c r="U718" s="73">
        <f t="shared" si="312"/>
        <v>2369.5736158798281</v>
      </c>
      <c r="V718" s="73">
        <f t="shared" si="312"/>
        <v>2369.5736158798281</v>
      </c>
      <c r="W718" s="73">
        <f t="shared" si="312"/>
        <v>2369.5736158798281</v>
      </c>
      <c r="X718" s="73">
        <f t="shared" si="312"/>
        <v>2369.5736158798281</v>
      </c>
      <c r="Y718" s="73">
        <f t="shared" si="312"/>
        <v>2369.5736158798281</v>
      </c>
      <c r="Z718" s="105">
        <f t="shared" si="312"/>
        <v>2369.5736158798281</v>
      </c>
    </row>
    <row r="719" spans="1:26" x14ac:dyDescent="0.25">
      <c r="B719" s="102" t="s">
        <v>121</v>
      </c>
      <c r="C719" s="59"/>
      <c r="D719" s="59"/>
      <c r="E719" s="103" t="s">
        <v>212</v>
      </c>
      <c r="F719" s="106">
        <f>F717-F718</f>
        <v>640.02638412017177</v>
      </c>
      <c r="G719" s="107">
        <f t="shared" ref="G719:Z719" si="313">G717-G718</f>
        <v>685.17038412017155</v>
      </c>
      <c r="H719" s="107">
        <f t="shared" si="313"/>
        <v>730.99154412017106</v>
      </c>
      <c r="I719" s="107">
        <f t="shared" si="313"/>
        <v>777.50002152017032</v>
      </c>
      <c r="J719" s="107">
        <f t="shared" si="313"/>
        <v>824.70612608116971</v>
      </c>
      <c r="K719" s="107">
        <f t="shared" si="313"/>
        <v>872.62032221058462</v>
      </c>
      <c r="L719" s="107">
        <f t="shared" si="313"/>
        <v>921.25323128193986</v>
      </c>
      <c r="M719" s="107">
        <f t="shared" si="313"/>
        <v>970.61563398936596</v>
      </c>
      <c r="N719" s="107">
        <f t="shared" si="313"/>
        <v>1020.7184727374038</v>
      </c>
      <c r="O719" s="107">
        <f t="shared" si="313"/>
        <v>1071.5728540666619</v>
      </c>
      <c r="P719" s="107">
        <f t="shared" si="313"/>
        <v>1123.1900511158588</v>
      </c>
      <c r="Q719" s="107">
        <f t="shared" si="313"/>
        <v>1175.5815061207941</v>
      </c>
      <c r="R719" s="107">
        <f t="shared" si="313"/>
        <v>1228.758832950803</v>
      </c>
      <c r="S719" s="107">
        <f t="shared" si="313"/>
        <v>1282.733819683262</v>
      </c>
      <c r="T719" s="107">
        <f t="shared" si="313"/>
        <v>1337.5184312167084</v>
      </c>
      <c r="U719" s="107">
        <f t="shared" si="313"/>
        <v>1393.1248119231554</v>
      </c>
      <c r="V719" s="107">
        <f t="shared" si="313"/>
        <v>1449.5652883401999</v>
      </c>
      <c r="W719" s="107">
        <f t="shared" si="313"/>
        <v>1506.8523719034997</v>
      </c>
      <c r="X719" s="107">
        <f t="shared" si="313"/>
        <v>1564.9987617202491</v>
      </c>
      <c r="Y719" s="107">
        <f t="shared" si="313"/>
        <v>1624.0173473842501</v>
      </c>
      <c r="Z719" s="108">
        <f t="shared" si="313"/>
        <v>1683.9212118332107</v>
      </c>
    </row>
    <row r="720" spans="1:26" x14ac:dyDescent="0.25">
      <c r="B720" s="10"/>
      <c r="C720" s="2"/>
      <c r="D720" s="2"/>
      <c r="E720" s="3"/>
      <c r="F720" s="146"/>
      <c r="G720" s="73"/>
      <c r="H720" s="73"/>
      <c r="I720" s="73"/>
      <c r="J720" s="73"/>
      <c r="K720" s="73"/>
      <c r="L720" s="73"/>
      <c r="M720" s="73"/>
      <c r="N720" s="73"/>
      <c r="O720" s="73"/>
      <c r="P720" s="73"/>
      <c r="Q720" s="73"/>
      <c r="R720" s="73"/>
      <c r="S720" s="73"/>
      <c r="T720" s="73"/>
      <c r="U720" s="73"/>
      <c r="V720" s="73"/>
      <c r="W720" s="73"/>
      <c r="X720" s="73"/>
      <c r="Y720" s="73"/>
      <c r="Z720" s="105"/>
    </row>
    <row r="721" spans="1:26" x14ac:dyDescent="0.25">
      <c r="A721" s="1"/>
      <c r="B721" s="10" t="s">
        <v>219</v>
      </c>
      <c r="C721" s="2"/>
      <c r="D721" s="2"/>
      <c r="E721" s="3" t="s">
        <v>212</v>
      </c>
      <c r="F721" s="184">
        <f t="shared" ref="F721:Z721" si="314">(F528+F529)*$G$29</f>
        <v>13331.587499999996</v>
      </c>
      <c r="G721" s="73">
        <f t="shared" si="314"/>
        <v>13331.587499999996</v>
      </c>
      <c r="H721" s="73">
        <f t="shared" si="314"/>
        <v>13331.587499999996</v>
      </c>
      <c r="I721" s="73">
        <f t="shared" si="314"/>
        <v>13331.587499999996</v>
      </c>
      <c r="J721" s="73">
        <f t="shared" si="314"/>
        <v>13331.587499999996</v>
      </c>
      <c r="K721" s="73">
        <f t="shared" si="314"/>
        <v>13331.587499999996</v>
      </c>
      <c r="L721" s="73">
        <f t="shared" si="314"/>
        <v>13331.587499999996</v>
      </c>
      <c r="M721" s="73">
        <f t="shared" si="314"/>
        <v>13331.587499999996</v>
      </c>
      <c r="N721" s="73">
        <f t="shared" si="314"/>
        <v>13331.587499999996</v>
      </c>
      <c r="O721" s="73">
        <f t="shared" si="314"/>
        <v>13331.587499999996</v>
      </c>
      <c r="P721" s="73">
        <f t="shared" si="314"/>
        <v>13331.587499999996</v>
      </c>
      <c r="Q721" s="73">
        <f t="shared" si="314"/>
        <v>13331.587499999996</v>
      </c>
      <c r="R721" s="73">
        <f t="shared" si="314"/>
        <v>13331.587499999996</v>
      </c>
      <c r="S721" s="73">
        <f t="shared" si="314"/>
        <v>13331.587499999996</v>
      </c>
      <c r="T721" s="73">
        <f t="shared" si="314"/>
        <v>13331.587499999996</v>
      </c>
      <c r="U721" s="73">
        <f t="shared" si="314"/>
        <v>13331.587499999996</v>
      </c>
      <c r="V721" s="73">
        <f t="shared" si="314"/>
        <v>13331.587499999996</v>
      </c>
      <c r="W721" s="73">
        <f t="shared" si="314"/>
        <v>13331.587499999996</v>
      </c>
      <c r="X721" s="73">
        <f t="shared" si="314"/>
        <v>13331.587499999996</v>
      </c>
      <c r="Y721" s="73">
        <f t="shared" si="314"/>
        <v>13331.587499999996</v>
      </c>
      <c r="Z721" s="105">
        <f t="shared" si="314"/>
        <v>13331.587499999996</v>
      </c>
    </row>
    <row r="722" spans="1:26" x14ac:dyDescent="0.25">
      <c r="A722" s="1"/>
      <c r="B722" s="10" t="s">
        <v>220</v>
      </c>
      <c r="C722" s="2"/>
      <c r="D722" s="2"/>
      <c r="E722" s="3" t="s">
        <v>212</v>
      </c>
      <c r="F722" s="184">
        <f t="shared" ref="F722:Z722" si="315">F438*$G$29</f>
        <v>14544.599999999997</v>
      </c>
      <c r="G722" s="73">
        <f t="shared" si="315"/>
        <v>15774.412499999997</v>
      </c>
      <c r="H722" s="73">
        <f t="shared" si="315"/>
        <v>15144.412499999997</v>
      </c>
      <c r="I722" s="73">
        <f t="shared" si="315"/>
        <v>15144.412499999997</v>
      </c>
      <c r="J722" s="73">
        <f t="shared" si="315"/>
        <v>15144.412499999997</v>
      </c>
      <c r="K722" s="73">
        <f t="shared" si="315"/>
        <v>15144.412499999997</v>
      </c>
      <c r="L722" s="73">
        <f t="shared" si="315"/>
        <v>15144.412499999997</v>
      </c>
      <c r="M722" s="73">
        <f t="shared" si="315"/>
        <v>15144.412499999997</v>
      </c>
      <c r="N722" s="73">
        <f t="shared" si="315"/>
        <v>15144.412499999997</v>
      </c>
      <c r="O722" s="73">
        <f t="shared" si="315"/>
        <v>15144.412499999997</v>
      </c>
      <c r="P722" s="73">
        <f t="shared" si="315"/>
        <v>15144.412499999997</v>
      </c>
      <c r="Q722" s="73">
        <f t="shared" si="315"/>
        <v>15144.412499999997</v>
      </c>
      <c r="R722" s="73">
        <f t="shared" si="315"/>
        <v>15144.412499999997</v>
      </c>
      <c r="S722" s="73">
        <f t="shared" si="315"/>
        <v>15144.412499999997</v>
      </c>
      <c r="T722" s="73">
        <f t="shared" si="315"/>
        <v>15144.412499999997</v>
      </c>
      <c r="U722" s="73">
        <f t="shared" si="315"/>
        <v>15144.412499999997</v>
      </c>
      <c r="V722" s="73">
        <f t="shared" si="315"/>
        <v>15144.412499999997</v>
      </c>
      <c r="W722" s="73">
        <f t="shared" si="315"/>
        <v>15144.412499999997</v>
      </c>
      <c r="X722" s="73">
        <f t="shared" si="315"/>
        <v>15144.412499999997</v>
      </c>
      <c r="Y722" s="73">
        <f t="shared" si="315"/>
        <v>15144.412499999997</v>
      </c>
      <c r="Z722" s="105">
        <f t="shared" si="315"/>
        <v>15144.412499999997</v>
      </c>
    </row>
    <row r="723" spans="1:26" x14ac:dyDescent="0.25">
      <c r="A723" s="1"/>
      <c r="B723" s="102" t="s">
        <v>221</v>
      </c>
      <c r="C723" s="59"/>
      <c r="D723" s="59"/>
      <c r="E723" s="103" t="s">
        <v>212</v>
      </c>
      <c r="F723" s="106">
        <f>F721-F722</f>
        <v>-1213.0125000000007</v>
      </c>
      <c r="G723" s="107">
        <f t="shared" ref="G723:Z723" si="316">G721-G722</f>
        <v>-2442.8250000000007</v>
      </c>
      <c r="H723" s="107">
        <f t="shared" si="316"/>
        <v>-1812.8250000000007</v>
      </c>
      <c r="I723" s="107">
        <f t="shared" si="316"/>
        <v>-1812.8250000000007</v>
      </c>
      <c r="J723" s="107">
        <f t="shared" si="316"/>
        <v>-1812.8250000000007</v>
      </c>
      <c r="K723" s="107">
        <f t="shared" si="316"/>
        <v>-1812.8250000000007</v>
      </c>
      <c r="L723" s="107">
        <f t="shared" si="316"/>
        <v>-1812.8250000000007</v>
      </c>
      <c r="M723" s="107">
        <f t="shared" si="316"/>
        <v>-1812.8250000000007</v>
      </c>
      <c r="N723" s="107">
        <f t="shared" si="316"/>
        <v>-1812.8250000000007</v>
      </c>
      <c r="O723" s="107">
        <f t="shared" si="316"/>
        <v>-1812.8250000000007</v>
      </c>
      <c r="P723" s="107">
        <f t="shared" si="316"/>
        <v>-1812.8250000000007</v>
      </c>
      <c r="Q723" s="107">
        <f t="shared" si="316"/>
        <v>-1812.8250000000007</v>
      </c>
      <c r="R723" s="107">
        <f t="shared" si="316"/>
        <v>-1812.8250000000007</v>
      </c>
      <c r="S723" s="107">
        <f t="shared" si="316"/>
        <v>-1812.8250000000007</v>
      </c>
      <c r="T723" s="107">
        <f t="shared" si="316"/>
        <v>-1812.8250000000007</v>
      </c>
      <c r="U723" s="107">
        <f t="shared" si="316"/>
        <v>-1812.8250000000007</v>
      </c>
      <c r="V723" s="107">
        <f t="shared" si="316"/>
        <v>-1812.8250000000007</v>
      </c>
      <c r="W723" s="107">
        <f t="shared" si="316"/>
        <v>-1812.8250000000007</v>
      </c>
      <c r="X723" s="107">
        <f t="shared" si="316"/>
        <v>-1812.8250000000007</v>
      </c>
      <c r="Y723" s="107">
        <f t="shared" si="316"/>
        <v>-1812.8250000000007</v>
      </c>
      <c r="Z723" s="108">
        <f t="shared" si="316"/>
        <v>-1812.8250000000007</v>
      </c>
    </row>
    <row r="724" spans="1:26" x14ac:dyDescent="0.25">
      <c r="B724" s="10"/>
      <c r="C724" s="2"/>
      <c r="D724" s="2"/>
      <c r="E724" s="3"/>
      <c r="F724" s="184"/>
      <c r="G724" s="73"/>
      <c r="H724" s="73"/>
      <c r="I724" s="73"/>
      <c r="J724" s="73"/>
      <c r="K724" s="73"/>
      <c r="L724" s="73"/>
      <c r="M724" s="73"/>
      <c r="N724" s="73"/>
      <c r="O724" s="73"/>
      <c r="P724" s="73"/>
      <c r="Q724" s="73"/>
      <c r="R724" s="73"/>
      <c r="S724" s="73"/>
      <c r="T724" s="73"/>
      <c r="U724" s="73"/>
      <c r="V724" s="73"/>
      <c r="W724" s="73"/>
      <c r="X724" s="73"/>
      <c r="Y724" s="73"/>
      <c r="Z724" s="105"/>
    </row>
    <row r="725" spans="1:26" x14ac:dyDescent="0.25">
      <c r="A725" s="1"/>
      <c r="B725" s="10" t="s">
        <v>17</v>
      </c>
      <c r="C725" s="2"/>
      <c r="D725" s="2"/>
      <c r="E725" s="3" t="s">
        <v>212</v>
      </c>
      <c r="F725" s="184">
        <f>F713+F717+F721</f>
        <v>20603.467499999995</v>
      </c>
      <c r="G725" s="73">
        <f t="shared" ref="G725:Z725" si="317">G713+G717+G721</f>
        <v>20750.906219999993</v>
      </c>
      <c r="H725" s="73">
        <f t="shared" si="317"/>
        <v>20901.477173279993</v>
      </c>
      <c r="I725" s="73">
        <f t="shared" si="317"/>
        <v>21055.249438998711</v>
      </c>
      <c r="J725" s="73">
        <f t="shared" si="317"/>
        <v>21212.293662798082</v>
      </c>
      <c r="K725" s="73">
        <f t="shared" si="317"/>
        <v>21372.682093027586</v>
      </c>
      <c r="L725" s="73">
        <f t="shared" si="317"/>
        <v>21536.488617817435</v>
      </c>
      <c r="M725" s="73">
        <f t="shared" si="317"/>
        <v>21703.788803020598</v>
      </c>
      <c r="N725" s="73">
        <f t="shared" si="317"/>
        <v>21874.659931044269</v>
      </c>
      <c r="O725" s="73">
        <f t="shared" si="317"/>
        <v>22049.181040591779</v>
      </c>
      <c r="P725" s="73">
        <f t="shared" si="317"/>
        <v>22227.432967336463</v>
      </c>
      <c r="Q725" s="73">
        <f t="shared" si="317"/>
        <v>22409.498385549574</v>
      </c>
      <c r="R725" s="73">
        <f t="shared" si="317"/>
        <v>22595.46185070476</v>
      </c>
      <c r="S725" s="73">
        <f t="shared" si="317"/>
        <v>22785.409843082198</v>
      </c>
      <c r="T725" s="73">
        <f t="shared" si="317"/>
        <v>22979.430812396102</v>
      </c>
      <c r="U725" s="73">
        <f t="shared" si="317"/>
        <v>23177.61522346974</v>
      </c>
      <c r="V725" s="73">
        <f t="shared" si="317"/>
        <v>23380.055602982786</v>
      </c>
      <c r="W725" s="73">
        <f t="shared" si="317"/>
        <v>23586.846587316395</v>
      </c>
      <c r="X725" s="73">
        <f t="shared" si="317"/>
        <v>23798.084971521937</v>
      </c>
      <c r="Y725" s="73">
        <f t="shared" si="317"/>
        <v>24013.869759440062</v>
      </c>
      <c r="Z725" s="105">
        <f t="shared" si="317"/>
        <v>24234.302214997246</v>
      </c>
    </row>
    <row r="726" spans="1:26" x14ac:dyDescent="0.25">
      <c r="A726" s="1"/>
      <c r="B726" s="10" t="s">
        <v>19</v>
      </c>
      <c r="C726" s="2"/>
      <c r="D726" s="2"/>
      <c r="E726" s="3" t="s">
        <v>212</v>
      </c>
      <c r="F726" s="184">
        <f>F714+F718+F722</f>
        <v>22390.285847639479</v>
      </c>
      <c r="G726" s="73">
        <f t="shared" ref="G726:Z726" si="318">G714+G718+G722</f>
        <v>23620.098347639479</v>
      </c>
      <c r="H726" s="73">
        <f t="shared" si="318"/>
        <v>22990.098347639479</v>
      </c>
      <c r="I726" s="73">
        <f t="shared" si="318"/>
        <v>22990.098347639479</v>
      </c>
      <c r="J726" s="73">
        <f t="shared" si="318"/>
        <v>22990.098347639479</v>
      </c>
      <c r="K726" s="73">
        <f t="shared" si="318"/>
        <v>22990.098347639479</v>
      </c>
      <c r="L726" s="73">
        <f t="shared" si="318"/>
        <v>22990.098347639479</v>
      </c>
      <c r="M726" s="73">
        <f t="shared" si="318"/>
        <v>22990.098347639479</v>
      </c>
      <c r="N726" s="73">
        <f t="shared" si="318"/>
        <v>22990.098347639479</v>
      </c>
      <c r="O726" s="73">
        <f t="shared" si="318"/>
        <v>22990.098347639479</v>
      </c>
      <c r="P726" s="73">
        <f t="shared" si="318"/>
        <v>22990.098347639479</v>
      </c>
      <c r="Q726" s="73">
        <f t="shared" si="318"/>
        <v>22990.098347639479</v>
      </c>
      <c r="R726" s="73">
        <f t="shared" si="318"/>
        <v>22990.098347639479</v>
      </c>
      <c r="S726" s="73">
        <f t="shared" si="318"/>
        <v>22990.098347639479</v>
      </c>
      <c r="T726" s="73">
        <f t="shared" si="318"/>
        <v>22990.098347639479</v>
      </c>
      <c r="U726" s="73">
        <f t="shared" si="318"/>
        <v>22990.098347639479</v>
      </c>
      <c r="V726" s="73">
        <f t="shared" si="318"/>
        <v>22990.098347639479</v>
      </c>
      <c r="W726" s="73">
        <f t="shared" si="318"/>
        <v>22990.098347639479</v>
      </c>
      <c r="X726" s="73">
        <f t="shared" si="318"/>
        <v>22990.098347639479</v>
      </c>
      <c r="Y726" s="73">
        <f t="shared" si="318"/>
        <v>22990.098347639479</v>
      </c>
      <c r="Z726" s="105">
        <f t="shared" si="318"/>
        <v>22990.098347639479</v>
      </c>
    </row>
    <row r="727" spans="1:26" x14ac:dyDescent="0.25">
      <c r="A727" s="1"/>
      <c r="B727" s="102" t="s">
        <v>138</v>
      </c>
      <c r="C727" s="59"/>
      <c r="D727" s="59"/>
      <c r="E727" s="103" t="s">
        <v>212</v>
      </c>
      <c r="F727" s="106">
        <f>F725-F726</f>
        <v>-1786.8183476394843</v>
      </c>
      <c r="G727" s="107">
        <f t="shared" ref="G727:Z727" si="319">G725-G726</f>
        <v>-2869.192127639486</v>
      </c>
      <c r="H727" s="107">
        <f t="shared" si="319"/>
        <v>-2088.6211743594868</v>
      </c>
      <c r="I727" s="107">
        <f t="shared" si="319"/>
        <v>-1934.8489086407681</v>
      </c>
      <c r="J727" s="107">
        <f t="shared" si="319"/>
        <v>-1777.8046848413978</v>
      </c>
      <c r="K727" s="107">
        <f t="shared" si="319"/>
        <v>-1617.4162546118932</v>
      </c>
      <c r="L727" s="107">
        <f t="shared" si="319"/>
        <v>-1453.6097298220448</v>
      </c>
      <c r="M727" s="107">
        <f t="shared" si="319"/>
        <v>-1286.3095446188818</v>
      </c>
      <c r="N727" s="107">
        <f t="shared" si="319"/>
        <v>-1115.4384165952106</v>
      </c>
      <c r="O727" s="107">
        <f t="shared" si="319"/>
        <v>-940.91730704770089</v>
      </c>
      <c r="P727" s="107">
        <f t="shared" si="319"/>
        <v>-762.66538030301672</v>
      </c>
      <c r="Q727" s="107">
        <f t="shared" si="319"/>
        <v>-580.5999620899056</v>
      </c>
      <c r="R727" s="107">
        <f t="shared" si="319"/>
        <v>-394.63649693471962</v>
      </c>
      <c r="S727" s="107">
        <f t="shared" si="319"/>
        <v>-204.6885045572817</v>
      </c>
      <c r="T727" s="107">
        <f t="shared" si="319"/>
        <v>-10.667535243377642</v>
      </c>
      <c r="U727" s="107">
        <f t="shared" si="319"/>
        <v>187.51687583026069</v>
      </c>
      <c r="V727" s="107">
        <f t="shared" si="319"/>
        <v>389.95725534330631</v>
      </c>
      <c r="W727" s="107">
        <f t="shared" si="319"/>
        <v>596.74823967691555</v>
      </c>
      <c r="X727" s="107">
        <f t="shared" si="319"/>
        <v>807.98662388245793</v>
      </c>
      <c r="Y727" s="107">
        <f t="shared" si="319"/>
        <v>1023.7714118005824</v>
      </c>
      <c r="Z727" s="108">
        <f t="shared" si="319"/>
        <v>1244.2038673577663</v>
      </c>
    </row>
    <row r="728" spans="1:26" x14ac:dyDescent="0.25">
      <c r="B728" s="10"/>
      <c r="C728" s="2"/>
      <c r="D728" s="2"/>
      <c r="E728" s="3"/>
      <c r="F728" s="184"/>
      <c r="G728" s="73"/>
      <c r="H728" s="73"/>
      <c r="I728" s="73"/>
      <c r="J728" s="73"/>
      <c r="K728" s="73"/>
      <c r="L728" s="73"/>
      <c r="M728" s="73"/>
      <c r="N728" s="73"/>
      <c r="O728" s="73"/>
      <c r="P728" s="73"/>
      <c r="Q728" s="73"/>
      <c r="R728" s="73"/>
      <c r="S728" s="73"/>
      <c r="T728" s="73"/>
      <c r="U728" s="73"/>
      <c r="V728" s="73"/>
      <c r="W728" s="73"/>
      <c r="X728" s="73"/>
      <c r="Y728" s="73"/>
      <c r="Z728" s="105"/>
    </row>
    <row r="729" spans="1:26" x14ac:dyDescent="0.25">
      <c r="B729" s="175" t="s">
        <v>10</v>
      </c>
      <c r="C729" s="159"/>
      <c r="D729" s="159"/>
      <c r="E729" s="160"/>
      <c r="F729" s="200"/>
      <c r="G729" s="201"/>
      <c r="H729" s="201"/>
      <c r="I729" s="201"/>
      <c r="J729" s="201"/>
      <c r="K729" s="201"/>
      <c r="L729" s="201"/>
      <c r="M729" s="201"/>
      <c r="N729" s="201"/>
      <c r="O729" s="201"/>
      <c r="P729" s="201"/>
      <c r="Q729" s="201"/>
      <c r="R729" s="201"/>
      <c r="S729" s="201"/>
      <c r="T729" s="201"/>
      <c r="U729" s="201"/>
      <c r="V729" s="201"/>
      <c r="W729" s="201"/>
      <c r="X729" s="201"/>
      <c r="Y729" s="201"/>
      <c r="Z729" s="202"/>
    </row>
    <row r="730" spans="1:26" x14ac:dyDescent="0.25">
      <c r="A730" s="1"/>
      <c r="B730" s="10" t="s">
        <v>115</v>
      </c>
      <c r="C730" s="2"/>
      <c r="D730" s="2"/>
      <c r="E730" s="3" t="s">
        <v>212</v>
      </c>
      <c r="F730" s="184">
        <f t="shared" ref="F730:Z730" si="320">(F536+F537)*$G$27</f>
        <v>4262.2799999999988</v>
      </c>
      <c r="G730" s="73">
        <f t="shared" si="320"/>
        <v>4364.5747199999987</v>
      </c>
      <c r="H730" s="73">
        <f t="shared" si="320"/>
        <v>5066.080911359998</v>
      </c>
      <c r="I730" s="73">
        <f t="shared" si="320"/>
        <v>5447.0501958942705</v>
      </c>
      <c r="J730" s="73">
        <f t="shared" si="320"/>
        <v>5856.6683706255217</v>
      </c>
      <c r="K730" s="73">
        <f t="shared" si="320"/>
        <v>6297.0898320965607</v>
      </c>
      <c r="L730" s="73">
        <f t="shared" si="320"/>
        <v>6448.2199880668777</v>
      </c>
      <c r="M730" s="73">
        <f t="shared" si="320"/>
        <v>6602.9772677804831</v>
      </c>
      <c r="N730" s="73">
        <f t="shared" si="320"/>
        <v>6761.4487222072148</v>
      </c>
      <c r="O730" s="73">
        <f t="shared" si="320"/>
        <v>6923.7234915401887</v>
      </c>
      <c r="P730" s="73">
        <f t="shared" si="320"/>
        <v>7089.8928553371534</v>
      </c>
      <c r="Q730" s="73">
        <f t="shared" si="320"/>
        <v>7260.0502838652446</v>
      </c>
      <c r="R730" s="73">
        <f t="shared" si="320"/>
        <v>7434.2914906780115</v>
      </c>
      <c r="S730" s="73">
        <f t="shared" si="320"/>
        <v>7612.7144864542834</v>
      </c>
      <c r="T730" s="73">
        <f t="shared" si="320"/>
        <v>7795.4196341291872</v>
      </c>
      <c r="U730" s="73">
        <f t="shared" si="320"/>
        <v>7982.5097053482878</v>
      </c>
      <c r="V730" s="73">
        <f t="shared" si="320"/>
        <v>8174.0899382766465</v>
      </c>
      <c r="W730" s="73">
        <f t="shared" si="320"/>
        <v>8370.2680967952874</v>
      </c>
      <c r="X730" s="73">
        <f t="shared" si="320"/>
        <v>8571.1545311183727</v>
      </c>
      <c r="Y730" s="73">
        <f t="shared" si="320"/>
        <v>8776.8622398652151</v>
      </c>
      <c r="Z730" s="105">
        <f t="shared" si="320"/>
        <v>8987.5069336219804</v>
      </c>
    </row>
    <row r="731" spans="1:26" x14ac:dyDescent="0.25">
      <c r="A731" s="1"/>
      <c r="B731" s="10" t="s">
        <v>118</v>
      </c>
      <c r="C731" s="2"/>
      <c r="D731" s="2"/>
      <c r="E731" s="3" t="s">
        <v>212</v>
      </c>
      <c r="F731" s="184">
        <f t="shared" ref="F731:Z731" si="321">F447*$G$27</f>
        <v>5476.1122317596555</v>
      </c>
      <c r="G731" s="73">
        <f t="shared" si="321"/>
        <v>5777.2250224573299</v>
      </c>
      <c r="H731" s="73">
        <f t="shared" si="321"/>
        <v>5777.2250224573299</v>
      </c>
      <c r="I731" s="73">
        <f t="shared" si="321"/>
        <v>5777.2250224573299</v>
      </c>
      <c r="J731" s="73">
        <f t="shared" si="321"/>
        <v>5777.2250224573299</v>
      </c>
      <c r="K731" s="73">
        <f t="shared" si="321"/>
        <v>5777.2250224573299</v>
      </c>
      <c r="L731" s="73">
        <f t="shared" si="321"/>
        <v>5777.2250224573299</v>
      </c>
      <c r="M731" s="73">
        <f t="shared" si="321"/>
        <v>5777.2250224573299</v>
      </c>
      <c r="N731" s="73">
        <f t="shared" si="321"/>
        <v>5777.2250224573299</v>
      </c>
      <c r="O731" s="73">
        <f t="shared" si="321"/>
        <v>5777.2250224573299</v>
      </c>
      <c r="P731" s="73">
        <f t="shared" si="321"/>
        <v>5777.2250224573299</v>
      </c>
      <c r="Q731" s="73">
        <f t="shared" si="321"/>
        <v>5777.2250224573299</v>
      </c>
      <c r="R731" s="73">
        <f t="shared" si="321"/>
        <v>5777.2250224573299</v>
      </c>
      <c r="S731" s="73">
        <f t="shared" si="321"/>
        <v>5777.2250224573299</v>
      </c>
      <c r="T731" s="73">
        <f t="shared" si="321"/>
        <v>5777.2250224573299</v>
      </c>
      <c r="U731" s="73">
        <f t="shared" si="321"/>
        <v>5777.2250224573299</v>
      </c>
      <c r="V731" s="73">
        <f t="shared" si="321"/>
        <v>5777.2250224573299</v>
      </c>
      <c r="W731" s="73">
        <f t="shared" si="321"/>
        <v>5777.2250224573299</v>
      </c>
      <c r="X731" s="73">
        <f t="shared" si="321"/>
        <v>5777.2250224573299</v>
      </c>
      <c r="Y731" s="73">
        <f t="shared" si="321"/>
        <v>5777.2250224573299</v>
      </c>
      <c r="Z731" s="105">
        <f t="shared" si="321"/>
        <v>5777.2250224573299</v>
      </c>
    </row>
    <row r="732" spans="1:26" x14ac:dyDescent="0.25">
      <c r="A732" s="1"/>
      <c r="B732" s="102" t="s">
        <v>120</v>
      </c>
      <c r="C732" s="59"/>
      <c r="D732" s="59"/>
      <c r="E732" s="103" t="s">
        <v>212</v>
      </c>
      <c r="F732" s="106">
        <f>F730-F731</f>
        <v>-1213.8322317596567</v>
      </c>
      <c r="G732" s="107">
        <f t="shared" ref="G732:Z732" si="322">G730-G731</f>
        <v>-1412.6503024573312</v>
      </c>
      <c r="H732" s="107">
        <f t="shared" si="322"/>
        <v>-711.14411109733192</v>
      </c>
      <c r="I732" s="107">
        <f t="shared" si="322"/>
        <v>-330.17482656305947</v>
      </c>
      <c r="J732" s="107">
        <f t="shared" si="322"/>
        <v>79.443348168191733</v>
      </c>
      <c r="K732" s="107">
        <f t="shared" si="322"/>
        <v>519.86480963923077</v>
      </c>
      <c r="L732" s="107">
        <f t="shared" si="322"/>
        <v>670.99496560954776</v>
      </c>
      <c r="M732" s="107">
        <f t="shared" si="322"/>
        <v>825.75224532315315</v>
      </c>
      <c r="N732" s="107">
        <f t="shared" si="322"/>
        <v>984.22369974988487</v>
      </c>
      <c r="O732" s="107">
        <f t="shared" si="322"/>
        <v>1146.4984690828587</v>
      </c>
      <c r="P732" s="107">
        <f t="shared" si="322"/>
        <v>1312.6678328798234</v>
      </c>
      <c r="Q732" s="107">
        <f t="shared" si="322"/>
        <v>1482.8252614079147</v>
      </c>
      <c r="R732" s="107">
        <f t="shared" si="322"/>
        <v>1657.0664682206816</v>
      </c>
      <c r="S732" s="107">
        <f t="shared" si="322"/>
        <v>1835.4894639969534</v>
      </c>
      <c r="T732" s="107">
        <f t="shared" si="322"/>
        <v>2018.1946116718573</v>
      </c>
      <c r="U732" s="107">
        <f t="shared" si="322"/>
        <v>2205.2846828909578</v>
      </c>
      <c r="V732" s="107">
        <f t="shared" si="322"/>
        <v>2396.8649158193166</v>
      </c>
      <c r="W732" s="107">
        <f t="shared" si="322"/>
        <v>2593.0430743379575</v>
      </c>
      <c r="X732" s="107">
        <f t="shared" si="322"/>
        <v>2793.9295086610427</v>
      </c>
      <c r="Y732" s="107">
        <f t="shared" si="322"/>
        <v>2999.6372174078851</v>
      </c>
      <c r="Z732" s="108">
        <f t="shared" si="322"/>
        <v>3210.2819111646504</v>
      </c>
    </row>
    <row r="733" spans="1:26" x14ac:dyDescent="0.25">
      <c r="A733" s="1"/>
      <c r="B733" s="10"/>
      <c r="C733" s="2"/>
      <c r="D733" s="2"/>
      <c r="E733" s="3"/>
      <c r="F733" s="184"/>
      <c r="G733" s="73"/>
      <c r="H733" s="73"/>
      <c r="I733" s="73"/>
      <c r="J733" s="73"/>
      <c r="K733" s="73"/>
      <c r="L733" s="73"/>
      <c r="M733" s="73"/>
      <c r="N733" s="73"/>
      <c r="O733" s="73"/>
      <c r="P733" s="73"/>
      <c r="Q733" s="73"/>
      <c r="R733" s="73"/>
      <c r="S733" s="73"/>
      <c r="T733" s="73"/>
      <c r="U733" s="73"/>
      <c r="V733" s="73"/>
      <c r="W733" s="73"/>
      <c r="X733" s="73"/>
      <c r="Y733" s="73"/>
      <c r="Z733" s="105"/>
    </row>
    <row r="734" spans="1:26" x14ac:dyDescent="0.25">
      <c r="A734" s="1"/>
      <c r="B734" s="10" t="s">
        <v>116</v>
      </c>
      <c r="C734" s="2"/>
      <c r="D734" s="2"/>
      <c r="E734" s="3" t="s">
        <v>212</v>
      </c>
      <c r="F734" s="184">
        <f t="shared" ref="F734:Z734" si="323">(F543+F544)*$G$28</f>
        <v>3009.6</v>
      </c>
      <c r="G734" s="73">
        <f t="shared" si="323"/>
        <v>3054.7439999999997</v>
      </c>
      <c r="H734" s="73">
        <f t="shared" si="323"/>
        <v>3514.5610762499987</v>
      </c>
      <c r="I734" s="73">
        <f t="shared" si="323"/>
        <v>3745.6434670134358</v>
      </c>
      <c r="J734" s="73">
        <f t="shared" si="323"/>
        <v>3991.919524969569</v>
      </c>
      <c r="K734" s="73">
        <f t="shared" si="323"/>
        <v>4254.3882337363184</v>
      </c>
      <c r="L734" s="73">
        <f t="shared" si="323"/>
        <v>4318.2040572423621</v>
      </c>
      <c r="M734" s="73">
        <f t="shared" si="323"/>
        <v>4382.9771181009964</v>
      </c>
      <c r="N734" s="73">
        <f t="shared" si="323"/>
        <v>4448.7217748725116</v>
      </c>
      <c r="O734" s="73">
        <f t="shared" si="323"/>
        <v>4515.4526014955991</v>
      </c>
      <c r="P734" s="73">
        <f t="shared" si="323"/>
        <v>4583.1843905180322</v>
      </c>
      <c r="Q734" s="73">
        <f t="shared" si="323"/>
        <v>4651.9321563758022</v>
      </c>
      <c r="R734" s="73">
        <f t="shared" si="323"/>
        <v>4721.7111387214391</v>
      </c>
      <c r="S734" s="73">
        <f t="shared" si="323"/>
        <v>4792.5368058022605</v>
      </c>
      <c r="T734" s="73">
        <f t="shared" si="323"/>
        <v>4864.4248578892939</v>
      </c>
      <c r="U734" s="73">
        <f t="shared" si="323"/>
        <v>4937.391230757632</v>
      </c>
      <c r="V734" s="73">
        <f t="shared" si="323"/>
        <v>5011.4520992189964</v>
      </c>
      <c r="W734" s="73">
        <f t="shared" si="323"/>
        <v>5086.6238807072805</v>
      </c>
      <c r="X734" s="73">
        <f t="shared" si="323"/>
        <v>5162.9232389178896</v>
      </c>
      <c r="Y734" s="73">
        <f t="shared" si="323"/>
        <v>5240.3670875016569</v>
      </c>
      <c r="Z734" s="105">
        <f t="shared" si="323"/>
        <v>5318.972593814181</v>
      </c>
    </row>
    <row r="735" spans="1:26" x14ac:dyDescent="0.25">
      <c r="A735" s="1"/>
      <c r="B735" s="10" t="s">
        <v>119</v>
      </c>
      <c r="C735" s="2"/>
      <c r="D735" s="2"/>
      <c r="E735" s="3" t="s">
        <v>212</v>
      </c>
      <c r="F735" s="184">
        <f t="shared" ref="F735:Z735" si="324">F455*$G$28</f>
        <v>2369.5736158798281</v>
      </c>
      <c r="G735" s="73">
        <f t="shared" si="324"/>
        <v>2503.4034414612238</v>
      </c>
      <c r="H735" s="73">
        <f t="shared" si="324"/>
        <v>2503.4034414612238</v>
      </c>
      <c r="I735" s="73">
        <f t="shared" si="324"/>
        <v>2503.4034414612238</v>
      </c>
      <c r="J735" s="73">
        <f t="shared" si="324"/>
        <v>2503.4034414612238</v>
      </c>
      <c r="K735" s="73">
        <f t="shared" si="324"/>
        <v>2503.4034414612238</v>
      </c>
      <c r="L735" s="73">
        <f t="shared" si="324"/>
        <v>2503.4034414612238</v>
      </c>
      <c r="M735" s="73">
        <f t="shared" si="324"/>
        <v>2503.4034414612238</v>
      </c>
      <c r="N735" s="73">
        <f t="shared" si="324"/>
        <v>2503.4034414612238</v>
      </c>
      <c r="O735" s="73">
        <f t="shared" si="324"/>
        <v>2503.4034414612238</v>
      </c>
      <c r="P735" s="73">
        <f t="shared" si="324"/>
        <v>2503.4034414612238</v>
      </c>
      <c r="Q735" s="73">
        <f t="shared" si="324"/>
        <v>2503.4034414612238</v>
      </c>
      <c r="R735" s="73">
        <f t="shared" si="324"/>
        <v>2503.4034414612238</v>
      </c>
      <c r="S735" s="73">
        <f t="shared" si="324"/>
        <v>2503.4034414612238</v>
      </c>
      <c r="T735" s="73">
        <f t="shared" si="324"/>
        <v>2503.4034414612238</v>
      </c>
      <c r="U735" s="73">
        <f t="shared" si="324"/>
        <v>2503.4034414612238</v>
      </c>
      <c r="V735" s="73">
        <f t="shared" si="324"/>
        <v>2503.4034414612238</v>
      </c>
      <c r="W735" s="73">
        <f t="shared" si="324"/>
        <v>2503.4034414612238</v>
      </c>
      <c r="X735" s="73">
        <f t="shared" si="324"/>
        <v>2503.4034414612238</v>
      </c>
      <c r="Y735" s="73">
        <f t="shared" si="324"/>
        <v>2503.4034414612238</v>
      </c>
      <c r="Z735" s="105">
        <f t="shared" si="324"/>
        <v>2503.4034414612238</v>
      </c>
    </row>
    <row r="736" spans="1:26" x14ac:dyDescent="0.25">
      <c r="B736" s="102" t="s">
        <v>121</v>
      </c>
      <c r="C736" s="59"/>
      <c r="D736" s="59"/>
      <c r="E736" s="103" t="s">
        <v>212</v>
      </c>
      <c r="F736" s="106">
        <f>F734-F735</f>
        <v>640.02638412017177</v>
      </c>
      <c r="G736" s="107">
        <f t="shared" ref="G736:Z736" si="325">G734-G735</f>
        <v>551.34055853877589</v>
      </c>
      <c r="H736" s="107">
        <f t="shared" si="325"/>
        <v>1011.1576347887749</v>
      </c>
      <c r="I736" s="107">
        <f t="shared" si="325"/>
        <v>1242.240025552212</v>
      </c>
      <c r="J736" s="107">
        <f t="shared" si="325"/>
        <v>1488.5160835083452</v>
      </c>
      <c r="K736" s="107">
        <f t="shared" si="325"/>
        <v>1750.9847922750946</v>
      </c>
      <c r="L736" s="107">
        <f t="shared" si="325"/>
        <v>1814.8006157811383</v>
      </c>
      <c r="M736" s="107">
        <f t="shared" si="325"/>
        <v>1879.5736766397727</v>
      </c>
      <c r="N736" s="107">
        <f t="shared" si="325"/>
        <v>1945.3183334112878</v>
      </c>
      <c r="O736" s="107">
        <f t="shared" si="325"/>
        <v>2012.0491600343753</v>
      </c>
      <c r="P736" s="107">
        <f t="shared" si="325"/>
        <v>2079.7809490568084</v>
      </c>
      <c r="Q736" s="107">
        <f t="shared" si="325"/>
        <v>2148.5287149145784</v>
      </c>
      <c r="R736" s="107">
        <f t="shared" si="325"/>
        <v>2218.3076972602153</v>
      </c>
      <c r="S736" s="107">
        <f t="shared" si="325"/>
        <v>2289.1333643410367</v>
      </c>
      <c r="T736" s="107">
        <f t="shared" si="325"/>
        <v>2361.0214164280701</v>
      </c>
      <c r="U736" s="107">
        <f t="shared" si="325"/>
        <v>2433.9877892964082</v>
      </c>
      <c r="V736" s="107">
        <f t="shared" si="325"/>
        <v>2508.0486577577726</v>
      </c>
      <c r="W736" s="107">
        <f t="shared" si="325"/>
        <v>2583.2204392460567</v>
      </c>
      <c r="X736" s="107">
        <f t="shared" si="325"/>
        <v>2659.5197974566659</v>
      </c>
      <c r="Y736" s="107">
        <f t="shared" si="325"/>
        <v>2736.9636460404331</v>
      </c>
      <c r="Z736" s="108">
        <f t="shared" si="325"/>
        <v>2815.5691523529572</v>
      </c>
    </row>
    <row r="737" spans="1:26" x14ac:dyDescent="0.25">
      <c r="B737" s="10"/>
      <c r="C737" s="2"/>
      <c r="D737" s="2"/>
      <c r="E737" s="3"/>
      <c r="F737" s="146"/>
      <c r="G737" s="73"/>
      <c r="H737" s="73"/>
      <c r="I737" s="73"/>
      <c r="J737" s="73"/>
      <c r="K737" s="73"/>
      <c r="L737" s="73"/>
      <c r="M737" s="73"/>
      <c r="N737" s="73"/>
      <c r="O737" s="73"/>
      <c r="P737" s="73"/>
      <c r="Q737" s="73"/>
      <c r="R737" s="73"/>
      <c r="S737" s="73"/>
      <c r="T737" s="73"/>
      <c r="U737" s="73"/>
      <c r="V737" s="73"/>
      <c r="W737" s="73"/>
      <c r="X737" s="73"/>
      <c r="Y737" s="73"/>
      <c r="Z737" s="105"/>
    </row>
    <row r="738" spans="1:26" x14ac:dyDescent="0.25">
      <c r="B738" s="10" t="s">
        <v>219</v>
      </c>
      <c r="C738" s="2"/>
      <c r="D738" s="2"/>
      <c r="E738" s="3" t="s">
        <v>212</v>
      </c>
      <c r="F738" s="184">
        <f t="shared" ref="F738:Z738" si="326">(F564+F565)*$G$29</f>
        <v>13331.587499999996</v>
      </c>
      <c r="G738" s="73">
        <f t="shared" si="326"/>
        <v>13331.587499999996</v>
      </c>
      <c r="H738" s="73">
        <f t="shared" si="326"/>
        <v>14491.435612499996</v>
      </c>
      <c r="I738" s="73">
        <f t="shared" si="326"/>
        <v>15752.190510787492</v>
      </c>
      <c r="J738" s="73">
        <f t="shared" si="326"/>
        <v>17122.631085226003</v>
      </c>
      <c r="K738" s="73">
        <f t="shared" si="326"/>
        <v>18612.299989640669</v>
      </c>
      <c r="L738" s="73">
        <f t="shared" si="326"/>
        <v>18612.299989640669</v>
      </c>
      <c r="M738" s="73">
        <f t="shared" si="326"/>
        <v>18612.299989640669</v>
      </c>
      <c r="N738" s="73">
        <f t="shared" si="326"/>
        <v>18612.299989640669</v>
      </c>
      <c r="O738" s="73">
        <f t="shared" si="326"/>
        <v>18612.299989640669</v>
      </c>
      <c r="P738" s="73">
        <f t="shared" si="326"/>
        <v>18612.299989640669</v>
      </c>
      <c r="Q738" s="73">
        <f t="shared" si="326"/>
        <v>18612.299989640669</v>
      </c>
      <c r="R738" s="73">
        <f t="shared" si="326"/>
        <v>18612.299989640669</v>
      </c>
      <c r="S738" s="73">
        <f t="shared" si="326"/>
        <v>18612.299989640669</v>
      </c>
      <c r="T738" s="73">
        <f t="shared" si="326"/>
        <v>18612.299989640669</v>
      </c>
      <c r="U738" s="73">
        <f t="shared" si="326"/>
        <v>18612.299989640669</v>
      </c>
      <c r="V738" s="73">
        <f t="shared" si="326"/>
        <v>18612.299989640669</v>
      </c>
      <c r="W738" s="73">
        <f t="shared" si="326"/>
        <v>18612.299989640669</v>
      </c>
      <c r="X738" s="73">
        <f t="shared" si="326"/>
        <v>18612.299989640669</v>
      </c>
      <c r="Y738" s="73">
        <f t="shared" si="326"/>
        <v>18612.299989640669</v>
      </c>
      <c r="Z738" s="105">
        <f t="shared" si="326"/>
        <v>18612.299989640669</v>
      </c>
    </row>
    <row r="739" spans="1:26" x14ac:dyDescent="0.25">
      <c r="B739" s="10" t="s">
        <v>220</v>
      </c>
      <c r="C739" s="2"/>
      <c r="D739" s="2"/>
      <c r="E739" s="3" t="s">
        <v>212</v>
      </c>
      <c r="F739" s="184">
        <f t="shared" ref="F739:Z739" si="327">F491*$G$29</f>
        <v>14544.599999999997</v>
      </c>
      <c r="G739" s="73">
        <f t="shared" si="327"/>
        <v>17326.416279069766</v>
      </c>
      <c r="H739" s="73">
        <f t="shared" si="327"/>
        <v>16696.416279069766</v>
      </c>
      <c r="I739" s="73">
        <f t="shared" si="327"/>
        <v>16696.416279069766</v>
      </c>
      <c r="J739" s="73">
        <f t="shared" si="327"/>
        <v>16696.416279069766</v>
      </c>
      <c r="K739" s="73">
        <f t="shared" si="327"/>
        <v>16696.416279069766</v>
      </c>
      <c r="L739" s="73">
        <f t="shared" si="327"/>
        <v>16696.416279069766</v>
      </c>
      <c r="M739" s="73">
        <f t="shared" si="327"/>
        <v>16696.416279069766</v>
      </c>
      <c r="N739" s="73">
        <f t="shared" si="327"/>
        <v>16696.416279069766</v>
      </c>
      <c r="O739" s="73">
        <f t="shared" si="327"/>
        <v>16696.416279069766</v>
      </c>
      <c r="P739" s="73">
        <f t="shared" si="327"/>
        <v>16696.416279069766</v>
      </c>
      <c r="Q739" s="73">
        <f t="shared" si="327"/>
        <v>16696.416279069766</v>
      </c>
      <c r="R739" s="73">
        <f t="shared" si="327"/>
        <v>16696.416279069766</v>
      </c>
      <c r="S739" s="73">
        <f t="shared" si="327"/>
        <v>16696.416279069766</v>
      </c>
      <c r="T739" s="73">
        <f t="shared" si="327"/>
        <v>16696.416279069766</v>
      </c>
      <c r="U739" s="73">
        <f t="shared" si="327"/>
        <v>16696.416279069766</v>
      </c>
      <c r="V739" s="73">
        <f t="shared" si="327"/>
        <v>16696.416279069766</v>
      </c>
      <c r="W739" s="73">
        <f t="shared" si="327"/>
        <v>16696.416279069766</v>
      </c>
      <c r="X739" s="73">
        <f t="shared" si="327"/>
        <v>16696.416279069766</v>
      </c>
      <c r="Y739" s="73">
        <f t="shared" si="327"/>
        <v>16696.416279069766</v>
      </c>
      <c r="Z739" s="105">
        <f t="shared" si="327"/>
        <v>16696.416279069766</v>
      </c>
    </row>
    <row r="740" spans="1:26" x14ac:dyDescent="0.25">
      <c r="B740" s="102" t="s">
        <v>221</v>
      </c>
      <c r="C740" s="59"/>
      <c r="D740" s="59"/>
      <c r="E740" s="103" t="s">
        <v>212</v>
      </c>
      <c r="F740" s="106">
        <f>F738-F739</f>
        <v>-1213.0125000000007</v>
      </c>
      <c r="G740" s="107">
        <f t="shared" ref="G740:Z740" si="328">G738-G739</f>
        <v>-3994.8287790697705</v>
      </c>
      <c r="H740" s="107">
        <f t="shared" si="328"/>
        <v>-2204.9806665697706</v>
      </c>
      <c r="I740" s="107">
        <f t="shared" si="328"/>
        <v>-944.22576828227466</v>
      </c>
      <c r="J740" s="107">
        <f t="shared" si="328"/>
        <v>426.21480615623659</v>
      </c>
      <c r="K740" s="107">
        <f t="shared" si="328"/>
        <v>1915.8837105709026</v>
      </c>
      <c r="L740" s="107">
        <f>L738-L739</f>
        <v>1915.8837105709026</v>
      </c>
      <c r="M740" s="107">
        <f t="shared" si="328"/>
        <v>1915.8837105709026</v>
      </c>
      <c r="N740" s="107">
        <f t="shared" si="328"/>
        <v>1915.8837105709026</v>
      </c>
      <c r="O740" s="107">
        <f t="shared" si="328"/>
        <v>1915.8837105709026</v>
      </c>
      <c r="P740" s="107">
        <f t="shared" si="328"/>
        <v>1915.8837105709026</v>
      </c>
      <c r="Q740" s="107">
        <f t="shared" si="328"/>
        <v>1915.8837105709026</v>
      </c>
      <c r="R740" s="107">
        <f t="shared" si="328"/>
        <v>1915.8837105709026</v>
      </c>
      <c r="S740" s="107">
        <f t="shared" si="328"/>
        <v>1915.8837105709026</v>
      </c>
      <c r="T740" s="107">
        <f t="shared" si="328"/>
        <v>1915.8837105709026</v>
      </c>
      <c r="U740" s="107">
        <f t="shared" si="328"/>
        <v>1915.8837105709026</v>
      </c>
      <c r="V740" s="107">
        <f t="shared" si="328"/>
        <v>1915.8837105709026</v>
      </c>
      <c r="W740" s="107">
        <f t="shared" si="328"/>
        <v>1915.8837105709026</v>
      </c>
      <c r="X740" s="107">
        <f t="shared" si="328"/>
        <v>1915.8837105709026</v>
      </c>
      <c r="Y740" s="107">
        <f t="shared" si="328"/>
        <v>1915.8837105709026</v>
      </c>
      <c r="Z740" s="108">
        <f t="shared" si="328"/>
        <v>1915.8837105709026</v>
      </c>
    </row>
    <row r="741" spans="1:26" x14ac:dyDescent="0.25">
      <c r="B741" s="10"/>
      <c r="C741" s="2"/>
      <c r="D741" s="2"/>
      <c r="E741" s="3"/>
      <c r="F741" s="184"/>
      <c r="G741" s="73"/>
      <c r="H741" s="73"/>
      <c r="I741" s="73"/>
      <c r="J741" s="73"/>
      <c r="K741" s="73"/>
      <c r="L741" s="73"/>
      <c r="M741" s="73"/>
      <c r="N741" s="73"/>
      <c r="O741" s="73"/>
      <c r="P741" s="73"/>
      <c r="Q741" s="73"/>
      <c r="R741" s="73"/>
      <c r="S741" s="73"/>
      <c r="T741" s="73"/>
      <c r="U741" s="73"/>
      <c r="V741" s="73"/>
      <c r="W741" s="73"/>
      <c r="X741" s="73"/>
      <c r="Y741" s="73"/>
      <c r="Z741" s="105"/>
    </row>
    <row r="742" spans="1:26" x14ac:dyDescent="0.25">
      <c r="A742" s="1"/>
      <c r="B742" s="10" t="s">
        <v>17</v>
      </c>
      <c r="C742" s="2"/>
      <c r="D742" s="2"/>
      <c r="E742" s="3" t="s">
        <v>212</v>
      </c>
      <c r="F742" s="184">
        <f>F730+F734+F738</f>
        <v>20603.467499999995</v>
      </c>
      <c r="G742" s="73">
        <f t="shared" ref="G742:Z742" si="329">G730+G734+G738</f>
        <v>20750.906219999993</v>
      </c>
      <c r="H742" s="73">
        <f t="shared" si="329"/>
        <v>23072.077600109995</v>
      </c>
      <c r="I742" s="73">
        <f t="shared" si="329"/>
        <v>24944.884173695198</v>
      </c>
      <c r="J742" s="73">
        <f t="shared" si="329"/>
        <v>26971.218980821093</v>
      </c>
      <c r="K742" s="73">
        <f t="shared" si="329"/>
        <v>29163.778055473547</v>
      </c>
      <c r="L742" s="73">
        <f t="shared" si="329"/>
        <v>29378.724034949908</v>
      </c>
      <c r="M742" s="73">
        <f t="shared" si="329"/>
        <v>29598.254375522149</v>
      </c>
      <c r="N742" s="73">
        <f t="shared" si="329"/>
        <v>29822.470486720395</v>
      </c>
      <c r="O742" s="73">
        <f t="shared" si="329"/>
        <v>30051.476082676458</v>
      </c>
      <c r="P742" s="73">
        <f t="shared" si="329"/>
        <v>30285.377235495856</v>
      </c>
      <c r="Q742" s="73">
        <f t="shared" si="329"/>
        <v>30524.282429881714</v>
      </c>
      <c r="R742" s="73">
        <f t="shared" si="329"/>
        <v>30768.302619040121</v>
      </c>
      <c r="S742" s="73">
        <f t="shared" si="329"/>
        <v>31017.551281897213</v>
      </c>
      <c r="T742" s="73">
        <f t="shared" si="329"/>
        <v>31272.14448165915</v>
      </c>
      <c r="U742" s="73">
        <f t="shared" si="329"/>
        <v>31532.200925746591</v>
      </c>
      <c r="V742" s="73">
        <f t="shared" si="329"/>
        <v>31797.842027136314</v>
      </c>
      <c r="W742" s="73">
        <f t="shared" si="329"/>
        <v>32069.191967143237</v>
      </c>
      <c r="X742" s="73">
        <f t="shared" si="329"/>
        <v>32346.377759676932</v>
      </c>
      <c r="Y742" s="73">
        <f t="shared" si="329"/>
        <v>32629.529317007542</v>
      </c>
      <c r="Z742" s="105">
        <f t="shared" si="329"/>
        <v>32918.77951707683</v>
      </c>
    </row>
    <row r="743" spans="1:26" x14ac:dyDescent="0.25">
      <c r="A743" s="1"/>
      <c r="B743" s="10" t="s">
        <v>19</v>
      </c>
      <c r="C743" s="2"/>
      <c r="D743" s="2"/>
      <c r="E743" s="3" t="s">
        <v>212</v>
      </c>
      <c r="F743" s="184">
        <f>F731+F735+F739</f>
        <v>22390.285847639479</v>
      </c>
      <c r="G743" s="73">
        <f t="shared" ref="G743:Z743" si="330">G731+G735+G739</f>
        <v>25607.044742988321</v>
      </c>
      <c r="H743" s="73">
        <f t="shared" si="330"/>
        <v>24977.044742988321</v>
      </c>
      <c r="I743" s="73">
        <f t="shared" si="330"/>
        <v>24977.044742988321</v>
      </c>
      <c r="J743" s="73">
        <f t="shared" si="330"/>
        <v>24977.044742988321</v>
      </c>
      <c r="K743" s="73">
        <f t="shared" si="330"/>
        <v>24977.044742988321</v>
      </c>
      <c r="L743" s="73">
        <f t="shared" si="330"/>
        <v>24977.044742988321</v>
      </c>
      <c r="M743" s="73">
        <f t="shared" si="330"/>
        <v>24977.044742988321</v>
      </c>
      <c r="N743" s="73">
        <f t="shared" si="330"/>
        <v>24977.044742988321</v>
      </c>
      <c r="O743" s="73">
        <f t="shared" si="330"/>
        <v>24977.044742988321</v>
      </c>
      <c r="P743" s="73">
        <f t="shared" si="330"/>
        <v>24977.044742988321</v>
      </c>
      <c r="Q743" s="73">
        <f t="shared" si="330"/>
        <v>24977.044742988321</v>
      </c>
      <c r="R743" s="73">
        <f t="shared" si="330"/>
        <v>24977.044742988321</v>
      </c>
      <c r="S743" s="73">
        <f t="shared" si="330"/>
        <v>24977.044742988321</v>
      </c>
      <c r="T743" s="73">
        <f t="shared" si="330"/>
        <v>24977.044742988321</v>
      </c>
      <c r="U743" s="73">
        <f t="shared" si="330"/>
        <v>24977.044742988321</v>
      </c>
      <c r="V743" s="73">
        <f t="shared" si="330"/>
        <v>24977.044742988321</v>
      </c>
      <c r="W743" s="73">
        <f t="shared" si="330"/>
        <v>24977.044742988321</v>
      </c>
      <c r="X743" s="73">
        <f t="shared" si="330"/>
        <v>24977.044742988321</v>
      </c>
      <c r="Y743" s="73">
        <f t="shared" si="330"/>
        <v>24977.044742988321</v>
      </c>
      <c r="Z743" s="105">
        <f t="shared" si="330"/>
        <v>24977.044742988321</v>
      </c>
    </row>
    <row r="744" spans="1:26" x14ac:dyDescent="0.25">
      <c r="A744" s="1"/>
      <c r="B744" s="102" t="s">
        <v>138</v>
      </c>
      <c r="C744" s="59"/>
      <c r="D744" s="59"/>
      <c r="E744" s="103" t="s">
        <v>212</v>
      </c>
      <c r="F744" s="106">
        <f>F742-F743</f>
        <v>-1786.8183476394843</v>
      </c>
      <c r="G744" s="107">
        <f t="shared" ref="G744:Z744" si="331">G742-G743</f>
        <v>-4856.1385229883272</v>
      </c>
      <c r="H744" s="107">
        <f t="shared" si="331"/>
        <v>-1904.9671428783258</v>
      </c>
      <c r="I744" s="107">
        <f t="shared" si="331"/>
        <v>-32.160569293122535</v>
      </c>
      <c r="J744" s="107">
        <f t="shared" si="331"/>
        <v>1994.1742378327726</v>
      </c>
      <c r="K744" s="107">
        <f t="shared" si="331"/>
        <v>4186.7333124852266</v>
      </c>
      <c r="L744" s="107">
        <f t="shared" si="331"/>
        <v>4401.6792919615873</v>
      </c>
      <c r="M744" s="107">
        <f t="shared" si="331"/>
        <v>4621.209632533828</v>
      </c>
      <c r="N744" s="107">
        <f t="shared" si="331"/>
        <v>4845.4257437320739</v>
      </c>
      <c r="O744" s="107">
        <f t="shared" si="331"/>
        <v>5074.4313396881371</v>
      </c>
      <c r="P744" s="107">
        <f t="shared" si="331"/>
        <v>5308.3324925075358</v>
      </c>
      <c r="Q744" s="107">
        <f t="shared" si="331"/>
        <v>5547.2376868933934</v>
      </c>
      <c r="R744" s="107">
        <f t="shared" si="331"/>
        <v>5791.2578760518008</v>
      </c>
      <c r="S744" s="107">
        <f t="shared" si="331"/>
        <v>6040.5065389088923</v>
      </c>
      <c r="T744" s="107">
        <f t="shared" si="331"/>
        <v>6295.0997386708295</v>
      </c>
      <c r="U744" s="107">
        <f t="shared" si="331"/>
        <v>6555.15618275827</v>
      </c>
      <c r="V744" s="107">
        <f t="shared" si="331"/>
        <v>6820.7972841479932</v>
      </c>
      <c r="W744" s="107">
        <f t="shared" si="331"/>
        <v>7092.1472241549163</v>
      </c>
      <c r="X744" s="107">
        <f t="shared" si="331"/>
        <v>7369.3330166886117</v>
      </c>
      <c r="Y744" s="107">
        <f t="shared" si="331"/>
        <v>7652.4845740192213</v>
      </c>
      <c r="Z744" s="108">
        <f t="shared" si="331"/>
        <v>7941.7347740885089</v>
      </c>
    </row>
    <row r="745" spans="1:26" x14ac:dyDescent="0.25">
      <c r="B745" s="10"/>
      <c r="C745" s="2"/>
      <c r="D745" s="2"/>
      <c r="E745" s="3"/>
      <c r="F745" s="184"/>
      <c r="G745" s="73"/>
      <c r="H745" s="73"/>
      <c r="I745" s="73"/>
      <c r="J745" s="73"/>
      <c r="K745" s="73"/>
      <c r="L745" s="73"/>
      <c r="M745" s="73"/>
      <c r="N745" s="73"/>
      <c r="O745" s="73"/>
      <c r="P745" s="73"/>
      <c r="Q745" s="73"/>
      <c r="R745" s="73"/>
      <c r="S745" s="73"/>
      <c r="T745" s="73"/>
      <c r="U745" s="73"/>
      <c r="V745" s="73"/>
      <c r="W745" s="73"/>
      <c r="X745" s="73"/>
      <c r="Y745" s="73"/>
      <c r="Z745" s="105"/>
    </row>
    <row r="746" spans="1:26" x14ac:dyDescent="0.25">
      <c r="B746" s="43"/>
      <c r="C746" s="44" t="s">
        <v>21</v>
      </c>
      <c r="D746" s="44"/>
      <c r="E746" s="45"/>
      <c r="F746" s="197"/>
      <c r="G746" s="198"/>
      <c r="H746" s="198"/>
      <c r="I746" s="198"/>
      <c r="J746" s="198"/>
      <c r="K746" s="198"/>
      <c r="L746" s="198"/>
      <c r="M746" s="198"/>
      <c r="N746" s="198"/>
      <c r="O746" s="198"/>
      <c r="P746" s="198"/>
      <c r="Q746" s="198"/>
      <c r="R746" s="198"/>
      <c r="S746" s="198"/>
      <c r="T746" s="198"/>
      <c r="U746" s="198"/>
      <c r="V746" s="198"/>
      <c r="W746" s="198"/>
      <c r="X746" s="198"/>
      <c r="Y746" s="198"/>
      <c r="Z746" s="199"/>
    </row>
    <row r="747" spans="1:26" x14ac:dyDescent="0.25">
      <c r="B747" s="10" t="s">
        <v>92</v>
      </c>
      <c r="C747" s="4"/>
      <c r="D747" s="4"/>
      <c r="E747" s="4"/>
      <c r="F747" s="185">
        <f>F732-F715</f>
        <v>0</v>
      </c>
      <c r="G747" s="147">
        <f t="shared" ref="G747:Z747" si="332">G732-G715</f>
        <v>-301.11279069767443</v>
      </c>
      <c r="H747" s="147">
        <f t="shared" si="332"/>
        <v>295.64360738232517</v>
      </c>
      <c r="I747" s="147">
        <f>I732-I715</f>
        <v>569.34910359787773</v>
      </c>
      <c r="J747" s="147">
        <f t="shared" si="332"/>
        <v>869.12915909075855</v>
      </c>
      <c r="K747" s="147">
        <f t="shared" si="332"/>
        <v>1197.0763864617074</v>
      </c>
      <c r="L747" s="147">
        <f t="shared" si="332"/>
        <v>1233.0329267135321</v>
      </c>
      <c r="M747" s="147">
        <f t="shared" si="332"/>
        <v>1269.8524239314011</v>
      </c>
      <c r="N747" s="147">
        <f t="shared" si="332"/>
        <v>1307.555589082498</v>
      </c>
      <c r="O747" s="147">
        <f t="shared" si="332"/>
        <v>1346.163630197223</v>
      </c>
      <c r="P747" s="147">
        <f t="shared" si="332"/>
        <v>1385.6982642987014</v>
      </c>
      <c r="Q747" s="147">
        <f t="shared" si="332"/>
        <v>1426.1817296186136</v>
      </c>
      <c r="R747" s="147">
        <f t="shared" si="332"/>
        <v>1467.6367981062049</v>
      </c>
      <c r="S747" s="147">
        <f t="shared" si="332"/>
        <v>1510.0867882374978</v>
      </c>
      <c r="T747" s="147">
        <f t="shared" si="332"/>
        <v>1553.5555781319426</v>
      </c>
      <c r="U747" s="147">
        <f t="shared" si="332"/>
        <v>1598.0676189838523</v>
      </c>
      <c r="V747" s="147">
        <f t="shared" si="332"/>
        <v>1643.6479488162104</v>
      </c>
      <c r="W747" s="147">
        <f t="shared" si="332"/>
        <v>1690.3222065645441</v>
      </c>
      <c r="X747" s="147">
        <f t="shared" si="332"/>
        <v>1738.1166464988364</v>
      </c>
      <c r="Y747" s="147">
        <f t="shared" si="332"/>
        <v>1787.0581529915535</v>
      </c>
      <c r="Z747" s="148">
        <f t="shared" si="332"/>
        <v>1837.1742556400941</v>
      </c>
    </row>
    <row r="748" spans="1:26" x14ac:dyDescent="0.25">
      <c r="B748" s="80" t="s">
        <v>30</v>
      </c>
      <c r="C748" s="65"/>
      <c r="D748" s="65"/>
      <c r="E748" s="65"/>
      <c r="F748" s="386">
        <f>NPV(G231,H747:Z747)+G747</f>
        <v>8000.588793558456</v>
      </c>
      <c r="G748" s="67"/>
      <c r="H748" s="73"/>
      <c r="I748" s="73"/>
      <c r="J748" s="73"/>
      <c r="K748" s="73"/>
      <c r="L748" s="73"/>
      <c r="M748" s="73"/>
      <c r="N748" s="73"/>
      <c r="O748" s="73"/>
      <c r="P748" s="73"/>
      <c r="Q748" s="73"/>
      <c r="R748" s="73"/>
      <c r="S748" s="73"/>
      <c r="T748" s="73"/>
      <c r="U748" s="73"/>
      <c r="V748" s="73"/>
      <c r="W748" s="73"/>
      <c r="X748" s="73"/>
      <c r="Y748" s="73"/>
      <c r="Z748" s="105"/>
    </row>
    <row r="749" spans="1:26" x14ac:dyDescent="0.25">
      <c r="B749" s="12"/>
      <c r="C749" s="4"/>
      <c r="D749" s="4"/>
      <c r="E749" s="4"/>
      <c r="F749" s="146"/>
      <c r="G749" s="73"/>
      <c r="H749" s="73"/>
      <c r="I749" s="73"/>
      <c r="J749" s="73"/>
      <c r="K749" s="73"/>
      <c r="L749" s="73"/>
      <c r="M749" s="73"/>
      <c r="N749" s="73"/>
      <c r="O749" s="73"/>
      <c r="P749" s="73"/>
      <c r="Q749" s="73"/>
      <c r="R749" s="73"/>
      <c r="S749" s="73"/>
      <c r="T749" s="73"/>
      <c r="U749" s="73"/>
      <c r="V749" s="73"/>
      <c r="W749" s="73"/>
      <c r="X749" s="73"/>
      <c r="Y749" s="73"/>
      <c r="Z749" s="105"/>
    </row>
    <row r="750" spans="1:26" x14ac:dyDescent="0.25">
      <c r="B750" s="10" t="s">
        <v>122</v>
      </c>
      <c r="C750" s="4"/>
      <c r="D750" s="4"/>
      <c r="E750" s="4"/>
      <c r="F750" s="185">
        <f>F736-F719</f>
        <v>0</v>
      </c>
      <c r="G750" s="147">
        <f t="shared" ref="G750:Z750" si="333">G736-G719</f>
        <v>-133.82982558139565</v>
      </c>
      <c r="H750" s="147">
        <f t="shared" si="333"/>
        <v>280.16609066860383</v>
      </c>
      <c r="I750" s="147">
        <f t="shared" si="333"/>
        <v>464.74000403204172</v>
      </c>
      <c r="J750" s="147">
        <f t="shared" si="333"/>
        <v>663.8099574271755</v>
      </c>
      <c r="K750" s="147">
        <f t="shared" si="333"/>
        <v>878.36447006450999</v>
      </c>
      <c r="L750" s="147">
        <f t="shared" si="333"/>
        <v>893.54738449919842</v>
      </c>
      <c r="M750" s="147">
        <f t="shared" si="333"/>
        <v>908.9580426504067</v>
      </c>
      <c r="N750" s="147">
        <f t="shared" si="333"/>
        <v>924.599860673884</v>
      </c>
      <c r="O750" s="147">
        <f t="shared" si="333"/>
        <v>940.47630596771342</v>
      </c>
      <c r="P750" s="147">
        <f t="shared" si="333"/>
        <v>956.59089794094962</v>
      </c>
      <c r="Q750" s="147">
        <f t="shared" si="333"/>
        <v>972.94720879378428</v>
      </c>
      <c r="R750" s="147">
        <f t="shared" si="333"/>
        <v>989.54886430941224</v>
      </c>
      <c r="S750" s="147">
        <f t="shared" si="333"/>
        <v>1006.3995446577746</v>
      </c>
      <c r="T750" s="147">
        <f t="shared" si="333"/>
        <v>1023.5029852113616</v>
      </c>
      <c r="U750" s="147">
        <f t="shared" si="333"/>
        <v>1040.8629773732528</v>
      </c>
      <c r="V750" s="147">
        <f t="shared" si="333"/>
        <v>1058.4833694175727</v>
      </c>
      <c r="W750" s="147">
        <f t="shared" si="333"/>
        <v>1076.368067342557</v>
      </c>
      <c r="X750" s="147">
        <f t="shared" si="333"/>
        <v>1094.5210357364167</v>
      </c>
      <c r="Y750" s="147">
        <f t="shared" si="333"/>
        <v>1112.946298656183</v>
      </c>
      <c r="Z750" s="148">
        <f t="shared" si="333"/>
        <v>1131.6479405197465</v>
      </c>
    </row>
    <row r="751" spans="1:26" x14ac:dyDescent="0.25">
      <c r="B751" s="80" t="s">
        <v>30</v>
      </c>
      <c r="C751" s="65"/>
      <c r="D751" s="65"/>
      <c r="E751" s="65"/>
      <c r="F751" s="386">
        <f>NPV(G231,H750:Z750)+G750</f>
        <v>5736.1635205200255</v>
      </c>
      <c r="G751" s="67"/>
      <c r="H751" s="73"/>
      <c r="I751" s="73"/>
      <c r="J751" s="73"/>
      <c r="K751" s="73"/>
      <c r="L751" s="73"/>
      <c r="M751" s="73"/>
      <c r="N751" s="73"/>
      <c r="O751" s="73"/>
      <c r="P751" s="73"/>
      <c r="Q751" s="73"/>
      <c r="R751" s="73"/>
      <c r="S751" s="73"/>
      <c r="T751" s="73"/>
      <c r="U751" s="73"/>
      <c r="V751" s="73"/>
      <c r="W751" s="73"/>
      <c r="X751" s="73"/>
      <c r="Y751" s="73"/>
      <c r="Z751" s="105"/>
    </row>
    <row r="752" spans="1:26" x14ac:dyDescent="0.25">
      <c r="B752" s="12"/>
      <c r="C752" s="4"/>
      <c r="D752" s="4"/>
      <c r="E752" s="4"/>
      <c r="F752" s="146"/>
      <c r="G752" s="73"/>
      <c r="H752" s="73"/>
      <c r="I752" s="73"/>
      <c r="J752" s="73"/>
      <c r="K752" s="73"/>
      <c r="L752" s="73"/>
      <c r="M752" s="73"/>
      <c r="N752" s="73"/>
      <c r="O752" s="73"/>
      <c r="P752" s="73"/>
      <c r="Q752" s="73"/>
      <c r="R752" s="73"/>
      <c r="S752" s="73"/>
      <c r="T752" s="73"/>
      <c r="U752" s="73"/>
      <c r="V752" s="73"/>
      <c r="W752" s="73"/>
      <c r="X752" s="73"/>
      <c r="Y752" s="73"/>
      <c r="Z752" s="105"/>
    </row>
    <row r="753" spans="2:26" x14ac:dyDescent="0.25">
      <c r="B753" s="10" t="s">
        <v>222</v>
      </c>
      <c r="C753" s="4"/>
      <c r="D753" s="4"/>
      <c r="E753" s="4"/>
      <c r="F753" s="185">
        <f t="shared" ref="F753:Z753" si="334">F740-F723</f>
        <v>0</v>
      </c>
      <c r="G753" s="147">
        <f t="shared" si="334"/>
        <v>-1552.0037790697697</v>
      </c>
      <c r="H753" s="147">
        <f t="shared" si="334"/>
        <v>-392.15566656976989</v>
      </c>
      <c r="I753" s="147">
        <f t="shared" si="334"/>
        <v>868.59923171772607</v>
      </c>
      <c r="J753" s="147">
        <f t="shared" si="334"/>
        <v>2239.0398061562373</v>
      </c>
      <c r="K753" s="147">
        <f t="shared" si="334"/>
        <v>3728.7087105709033</v>
      </c>
      <c r="L753" s="147">
        <f t="shared" si="334"/>
        <v>3728.7087105709033</v>
      </c>
      <c r="M753" s="147">
        <f t="shared" si="334"/>
        <v>3728.7087105709033</v>
      </c>
      <c r="N753" s="147">
        <f t="shared" si="334"/>
        <v>3728.7087105709033</v>
      </c>
      <c r="O753" s="147">
        <f t="shared" si="334"/>
        <v>3728.7087105709033</v>
      </c>
      <c r="P753" s="147">
        <f t="shared" si="334"/>
        <v>3728.7087105709033</v>
      </c>
      <c r="Q753" s="147">
        <f t="shared" si="334"/>
        <v>3728.7087105709033</v>
      </c>
      <c r="R753" s="147">
        <f t="shared" si="334"/>
        <v>3728.7087105709033</v>
      </c>
      <c r="S753" s="147">
        <f t="shared" si="334"/>
        <v>3728.7087105709033</v>
      </c>
      <c r="T753" s="147">
        <f t="shared" si="334"/>
        <v>3728.7087105709033</v>
      </c>
      <c r="U753" s="147">
        <f t="shared" si="334"/>
        <v>3728.7087105709033</v>
      </c>
      <c r="V753" s="147">
        <f t="shared" si="334"/>
        <v>3728.7087105709033</v>
      </c>
      <c r="W753" s="147">
        <f t="shared" si="334"/>
        <v>3728.7087105709033</v>
      </c>
      <c r="X753" s="147">
        <f t="shared" si="334"/>
        <v>3728.7087105709033</v>
      </c>
      <c r="Y753" s="147">
        <f t="shared" si="334"/>
        <v>3728.7087105709033</v>
      </c>
      <c r="Z753" s="148">
        <f t="shared" si="334"/>
        <v>3728.7087105709033</v>
      </c>
    </row>
    <row r="754" spans="2:26" x14ac:dyDescent="0.25">
      <c r="B754" s="80" t="s">
        <v>30</v>
      </c>
      <c r="C754" s="65"/>
      <c r="D754" s="65"/>
      <c r="E754" s="65"/>
      <c r="F754" s="386">
        <f>NPV(G231,H753:Z753)+G753</f>
        <v>18893.110694638548</v>
      </c>
      <c r="G754" s="67"/>
      <c r="H754" s="73"/>
      <c r="I754" s="73"/>
      <c r="J754" s="73"/>
      <c r="K754" s="73"/>
      <c r="L754" s="73"/>
      <c r="M754" s="73"/>
      <c r="N754" s="73"/>
      <c r="O754" s="73"/>
      <c r="P754" s="73"/>
      <c r="Q754" s="73"/>
      <c r="R754" s="73"/>
      <c r="S754" s="73"/>
      <c r="T754" s="73"/>
      <c r="U754" s="73"/>
      <c r="V754" s="73"/>
      <c r="W754" s="73"/>
      <c r="X754" s="73"/>
      <c r="Y754" s="73"/>
      <c r="Z754" s="105"/>
    </row>
    <row r="755" spans="2:26" x14ac:dyDescent="0.25">
      <c r="B755" s="12"/>
      <c r="C755" s="4"/>
      <c r="D755" s="4"/>
      <c r="E755" s="4"/>
      <c r="F755" s="146"/>
      <c r="G755" s="73"/>
      <c r="H755" s="73"/>
      <c r="I755" s="73"/>
      <c r="J755" s="73"/>
      <c r="K755" s="73"/>
      <c r="L755" s="73"/>
      <c r="M755" s="73"/>
      <c r="N755" s="73"/>
      <c r="O755" s="73"/>
      <c r="P755" s="73"/>
      <c r="Q755" s="73"/>
      <c r="R755" s="73"/>
      <c r="S755" s="73"/>
      <c r="T755" s="73"/>
      <c r="U755" s="73"/>
      <c r="V755" s="73"/>
      <c r="W755" s="73"/>
      <c r="X755" s="73"/>
      <c r="Y755" s="73"/>
      <c r="Z755" s="105"/>
    </row>
    <row r="756" spans="2:26" x14ac:dyDescent="0.25">
      <c r="B756" s="12" t="s">
        <v>123</v>
      </c>
      <c r="C756" s="4"/>
      <c r="D756" s="4"/>
      <c r="E756" s="4"/>
      <c r="F756" s="185">
        <f>F753+F750+F747</f>
        <v>0</v>
      </c>
      <c r="G756" s="147">
        <f t="shared" ref="G756:Z756" si="335">G753+G750+G747</f>
        <v>-1986.9463953488398</v>
      </c>
      <c r="H756" s="147">
        <f t="shared" si="335"/>
        <v>183.65403148115911</v>
      </c>
      <c r="I756" s="147">
        <f t="shared" si="335"/>
        <v>1902.6883393476455</v>
      </c>
      <c r="J756" s="147">
        <f t="shared" si="335"/>
        <v>3771.9789226741714</v>
      </c>
      <c r="K756" s="147">
        <f t="shared" si="335"/>
        <v>5804.1495670971208</v>
      </c>
      <c r="L756" s="147">
        <f t="shared" si="335"/>
        <v>5855.2890217836339</v>
      </c>
      <c r="M756" s="147">
        <f t="shared" si="335"/>
        <v>5907.5191771527116</v>
      </c>
      <c r="N756" s="147">
        <f t="shared" si="335"/>
        <v>5960.8641603272854</v>
      </c>
      <c r="O756" s="147">
        <f t="shared" si="335"/>
        <v>6015.3486467358398</v>
      </c>
      <c r="P756" s="147">
        <f t="shared" si="335"/>
        <v>6070.9978728105543</v>
      </c>
      <c r="Q756" s="147">
        <f t="shared" si="335"/>
        <v>6127.8376489833017</v>
      </c>
      <c r="R756" s="147">
        <f t="shared" si="335"/>
        <v>6185.8943729865205</v>
      </c>
      <c r="S756" s="147">
        <f t="shared" si="335"/>
        <v>6245.1950434661758</v>
      </c>
      <c r="T756" s="147">
        <f t="shared" si="335"/>
        <v>6305.7672739142081</v>
      </c>
      <c r="U756" s="147">
        <f t="shared" si="335"/>
        <v>6367.6393069280084</v>
      </c>
      <c r="V756" s="147">
        <f t="shared" si="335"/>
        <v>6430.840028804686</v>
      </c>
      <c r="W756" s="147">
        <f t="shared" si="335"/>
        <v>6495.3989844780044</v>
      </c>
      <c r="X756" s="147">
        <f t="shared" si="335"/>
        <v>6561.3463928061565</v>
      </c>
      <c r="Y756" s="147">
        <f t="shared" si="335"/>
        <v>6628.7131622186398</v>
      </c>
      <c r="Z756" s="148">
        <f t="shared" si="335"/>
        <v>6697.5309067307435</v>
      </c>
    </row>
    <row r="757" spans="2:26" x14ac:dyDescent="0.25">
      <c r="B757" s="80" t="s">
        <v>30</v>
      </c>
      <c r="C757" s="65"/>
      <c r="D757" s="65"/>
      <c r="E757" s="65"/>
      <c r="F757" s="386">
        <f>NPV(G231,H756:AA756)+G756</f>
        <v>32629.863008717035</v>
      </c>
      <c r="G757" s="67"/>
      <c r="H757" s="73"/>
      <c r="I757" s="73"/>
      <c r="J757" s="73"/>
      <c r="K757" s="73"/>
      <c r="L757" s="73"/>
      <c r="M757" s="73"/>
      <c r="N757" s="73"/>
      <c r="O757" s="73"/>
      <c r="P757" s="73"/>
      <c r="Q757" s="73"/>
      <c r="R757" s="73"/>
      <c r="S757" s="73"/>
      <c r="T757" s="73"/>
      <c r="U757" s="73"/>
      <c r="V757" s="73"/>
      <c r="W757" s="73"/>
      <c r="X757" s="73"/>
      <c r="Y757" s="73"/>
      <c r="Z757" s="105"/>
    </row>
    <row r="758" spans="2:26" ht="15.75" thickBot="1" x14ac:dyDescent="0.3">
      <c r="B758" s="13"/>
      <c r="C758" s="79"/>
      <c r="D758" s="79"/>
      <c r="E758" s="79"/>
      <c r="F758" s="203"/>
      <c r="G758" s="192"/>
      <c r="H758" s="192"/>
      <c r="I758" s="192"/>
      <c r="J758" s="192"/>
      <c r="K758" s="192"/>
      <c r="L758" s="192"/>
      <c r="M758" s="192"/>
      <c r="N758" s="192"/>
      <c r="O758" s="192"/>
      <c r="P758" s="192"/>
      <c r="Q758" s="192"/>
      <c r="R758" s="192"/>
      <c r="S758" s="192"/>
      <c r="T758" s="192"/>
      <c r="U758" s="192"/>
      <c r="V758" s="192"/>
      <c r="W758" s="192"/>
      <c r="X758" s="192"/>
      <c r="Y758" s="192"/>
      <c r="Z758" s="193"/>
    </row>
    <row r="759" spans="2:26" ht="15.75" thickBot="1" x14ac:dyDescent="0.3">
      <c r="B759" s="6"/>
      <c r="C759" s="5"/>
      <c r="D759" s="5"/>
      <c r="E759" s="5"/>
      <c r="F759" s="5"/>
      <c r="G759" s="5"/>
      <c r="H759" s="2"/>
      <c r="I759" s="2"/>
      <c r="J759" s="2"/>
      <c r="K759" s="2"/>
      <c r="L759" s="2"/>
      <c r="M759" s="2"/>
      <c r="N759" s="2"/>
      <c r="O759" s="2"/>
      <c r="P759" s="2"/>
      <c r="Q759" s="2"/>
      <c r="R759" s="2"/>
      <c r="S759" s="2"/>
      <c r="T759" s="2"/>
      <c r="U759" s="2"/>
      <c r="V759" s="2"/>
      <c r="W759" s="2"/>
      <c r="X759" s="2"/>
      <c r="Y759" s="2"/>
      <c r="Z759" s="2"/>
    </row>
    <row r="760" spans="2:26" x14ac:dyDescent="0.25">
      <c r="B760" s="35" t="s">
        <v>346</v>
      </c>
      <c r="C760" s="36"/>
      <c r="D760" s="36"/>
      <c r="E760" s="36"/>
      <c r="F760" s="36"/>
      <c r="G760" s="36"/>
      <c r="H760" s="37"/>
      <c r="I760" s="37"/>
      <c r="J760" s="37"/>
      <c r="K760" s="37"/>
      <c r="L760" s="37"/>
      <c r="M760" s="37"/>
      <c r="N760" s="37"/>
      <c r="O760" s="37"/>
      <c r="P760" s="37"/>
      <c r="Q760" s="37"/>
      <c r="R760" s="37"/>
      <c r="S760" s="37"/>
      <c r="T760" s="37"/>
      <c r="U760" s="37"/>
      <c r="V760" s="37"/>
      <c r="W760" s="37"/>
      <c r="X760" s="37"/>
      <c r="Y760" s="37"/>
      <c r="Z760" s="38"/>
    </row>
    <row r="761" spans="2:26" x14ac:dyDescent="0.25">
      <c r="B761" s="46" t="s">
        <v>127</v>
      </c>
      <c r="C761" s="47"/>
      <c r="D761" s="47"/>
      <c r="E761" s="47"/>
      <c r="F761" s="47"/>
      <c r="G761" s="47"/>
      <c r="H761" s="44"/>
      <c r="I761" s="44"/>
      <c r="J761" s="44"/>
      <c r="K761" s="44"/>
      <c r="L761" s="44"/>
      <c r="M761" s="44"/>
      <c r="N761" s="44"/>
      <c r="O761" s="44"/>
      <c r="P761" s="44"/>
      <c r="Q761" s="44"/>
      <c r="R761" s="44"/>
      <c r="S761" s="44"/>
      <c r="T761" s="44"/>
      <c r="U761" s="44"/>
      <c r="V761" s="44"/>
      <c r="W761" s="44"/>
      <c r="X761" s="44"/>
      <c r="Y761" s="44"/>
      <c r="Z761" s="48"/>
    </row>
    <row r="762" spans="2:26" x14ac:dyDescent="0.25">
      <c r="B762" s="12"/>
      <c r="C762" s="2"/>
      <c r="D762" s="2"/>
      <c r="E762" s="2"/>
      <c r="F762" s="2"/>
      <c r="G762" s="2"/>
      <c r="H762" s="2"/>
      <c r="I762" s="2"/>
      <c r="J762" s="2"/>
      <c r="K762" s="2"/>
      <c r="L762" s="2"/>
      <c r="M762" s="2"/>
      <c r="N762" s="2"/>
      <c r="O762" s="2"/>
      <c r="P762" s="2"/>
      <c r="Q762" s="2"/>
      <c r="R762" s="2"/>
      <c r="S762" s="2"/>
      <c r="T762" s="2"/>
      <c r="U762" s="2"/>
      <c r="V762" s="2"/>
      <c r="W762" s="2"/>
      <c r="X762" s="2"/>
      <c r="Y762" s="2"/>
      <c r="Z762" s="17"/>
    </row>
    <row r="763" spans="2:26" x14ac:dyDescent="0.25">
      <c r="B763" s="120"/>
      <c r="C763" s="32"/>
      <c r="D763" s="32"/>
      <c r="E763" s="34" t="s">
        <v>249</v>
      </c>
      <c r="F763" s="166">
        <v>0</v>
      </c>
      <c r="G763" s="166">
        <v>1</v>
      </c>
      <c r="H763" s="166">
        <v>2</v>
      </c>
      <c r="I763" s="166">
        <v>3</v>
      </c>
      <c r="J763" s="166">
        <v>4</v>
      </c>
      <c r="K763" s="166">
        <v>5</v>
      </c>
      <c r="L763" s="166">
        <v>6</v>
      </c>
      <c r="M763" s="166">
        <v>7</v>
      </c>
      <c r="N763" s="166">
        <v>8</v>
      </c>
      <c r="O763" s="166">
        <v>9</v>
      </c>
      <c r="P763" s="166">
        <v>10</v>
      </c>
      <c r="Q763" s="166">
        <v>11</v>
      </c>
      <c r="R763" s="166">
        <v>12</v>
      </c>
      <c r="S763" s="166">
        <v>13</v>
      </c>
      <c r="T763" s="166">
        <v>14</v>
      </c>
      <c r="U763" s="166">
        <v>15</v>
      </c>
      <c r="V763" s="166">
        <v>16</v>
      </c>
      <c r="W763" s="166">
        <v>17</v>
      </c>
      <c r="X763" s="166">
        <v>18</v>
      </c>
      <c r="Y763" s="166">
        <v>19</v>
      </c>
      <c r="Z763" s="167">
        <v>20</v>
      </c>
    </row>
    <row r="764" spans="2:26" x14ac:dyDescent="0.25">
      <c r="B764" s="12"/>
      <c r="C764" s="16" t="s">
        <v>2</v>
      </c>
      <c r="D764" s="2"/>
      <c r="E764" s="2"/>
      <c r="F764" s="104"/>
      <c r="G764" s="93"/>
      <c r="H764" s="93"/>
      <c r="I764" s="93"/>
      <c r="J764" s="93"/>
      <c r="K764" s="93"/>
      <c r="L764" s="93"/>
      <c r="M764" s="93"/>
      <c r="N764" s="93"/>
      <c r="O764" s="93"/>
      <c r="P764" s="93"/>
      <c r="Q764" s="93"/>
      <c r="R764" s="93"/>
      <c r="S764" s="93"/>
      <c r="T764" s="93"/>
      <c r="U764" s="93"/>
      <c r="V764" s="93"/>
      <c r="W764" s="93"/>
      <c r="X764" s="93"/>
      <c r="Y764" s="93"/>
      <c r="Z764" s="99"/>
    </row>
    <row r="765" spans="2:26" x14ac:dyDescent="0.25">
      <c r="B765" s="12" t="s">
        <v>128</v>
      </c>
      <c r="C765" s="2"/>
      <c r="D765" s="2"/>
      <c r="E765" s="2"/>
      <c r="F765" s="184">
        <f>$G$326*F725</f>
        <v>42031073.699999988</v>
      </c>
      <c r="G765" s="73">
        <f t="shared" ref="G765:Z765" si="336">$G$326*G725</f>
        <v>42331848.688799985</v>
      </c>
      <c r="H765" s="73">
        <f t="shared" si="336"/>
        <v>42639013.433491185</v>
      </c>
      <c r="I765" s="73">
        <f t="shared" si="336"/>
        <v>42952708.855557375</v>
      </c>
      <c r="J765" s="73">
        <f t="shared" si="336"/>
        <v>43273079.07210809</v>
      </c>
      <c r="K765" s="73">
        <f t="shared" si="336"/>
        <v>43600271.469776273</v>
      </c>
      <c r="L765" s="73">
        <f t="shared" si="336"/>
        <v>43934436.780347563</v>
      </c>
      <c r="M765" s="73">
        <f t="shared" si="336"/>
        <v>44275729.15816202</v>
      </c>
      <c r="N765" s="73">
        <f t="shared" si="336"/>
        <v>44624306.25933031</v>
      </c>
      <c r="O765" s="73">
        <f t="shared" si="336"/>
        <v>44980329.32280723</v>
      </c>
      <c r="P765" s="73">
        <f t="shared" si="336"/>
        <v>45343963.253366381</v>
      </c>
      <c r="Q765" s="73">
        <f t="shared" si="336"/>
        <v>45715376.706521131</v>
      </c>
      <c r="R765" s="73">
        <f t="shared" si="336"/>
        <v>46094742.175437711</v>
      </c>
      <c r="S765" s="73">
        <f t="shared" si="336"/>
        <v>46482236.079887681</v>
      </c>
      <c r="T765" s="73">
        <f t="shared" si="336"/>
        <v>46878038.857288048</v>
      </c>
      <c r="U765" s="73">
        <f t="shared" si="336"/>
        <v>47282335.055878267</v>
      </c>
      <c r="V765" s="73">
        <f t="shared" si="336"/>
        <v>47695313.430084884</v>
      </c>
      <c r="W765" s="73">
        <f t="shared" si="336"/>
        <v>48117167.038125448</v>
      </c>
      <c r="X765" s="73">
        <f t="shared" si="336"/>
        <v>48548093.341904752</v>
      </c>
      <c r="Y765" s="73">
        <f t="shared" si="336"/>
        <v>48988294.309257723</v>
      </c>
      <c r="Z765" s="105">
        <f t="shared" si="336"/>
        <v>49437976.518594384</v>
      </c>
    </row>
    <row r="766" spans="2:26" x14ac:dyDescent="0.25">
      <c r="B766" s="12" t="s">
        <v>130</v>
      </c>
      <c r="C766" s="2"/>
      <c r="D766" s="2"/>
      <c r="E766" s="2"/>
      <c r="F766" s="184">
        <f>$G$326*F742</f>
        <v>42031073.699999988</v>
      </c>
      <c r="G766" s="73">
        <f>G765+$G$326*G328*$G$334*(G742-G725)</f>
        <v>42331848.688799985</v>
      </c>
      <c r="H766" s="73">
        <f>H765+G326*G334*(G328*(H742-H725)+(G329-G328)*(G742-G725))</f>
        <v>43347497.4128085</v>
      </c>
      <c r="I766" s="73">
        <f>I765+G326*G334*(G328*(I742-I725)+(G329-G328)*(H742-H725)+(G330-G329)*(G742-G725))</f>
        <v>45285011.601938277</v>
      </c>
      <c r="J766" s="73">
        <f>J765+G334*G326*(G328*(J742-J725)+(G329-G328)*(I742-I725)+(G330-G329)*(H742-H725)+(G331-G330)*(G742-G725))</f>
        <v>48119883.430994168</v>
      </c>
      <c r="K766" s="73">
        <f>K765+G334*G326*(G328*(K742-K725)+(G329-G328)*(J742-J725)+(G330-G329)*(I742-I725)+(G331-G330)*(H742-H725)+(G332-G331)*(G742-G725))</f>
        <v>51221462.183388762</v>
      </c>
      <c r="L766" s="73">
        <f>L765+$G$334*$G$326*($G$328*(L742-L725)+($G$329-$G$328)*(K742-K725)+($G$330-$G$329)*(J742-J725)+($G$331-$G$330)*(I742-I725)+($G$332-$G$331)*(H742-H725))</f>
        <v>54117263.217778333</v>
      </c>
      <c r="M766" s="73">
        <f t="shared" ref="M766:Y766" si="337">M765+$G$334*$G$326*($G$328*(M742-M725)+($G$329-$G$328)*(L742-L725)+($G$330-$G$329)*(K742-K725)+($G$331-$G$330)*(J742-J725)+($G$332-$G$331)*(I742-I725))</f>
        <v>56081206.765071951</v>
      </c>
      <c r="N766" s="73">
        <f t="shared" si="337"/>
        <v>57134523.902200356</v>
      </c>
      <c r="O766" s="73">
        <f t="shared" si="337"/>
        <v>57900016.498046659</v>
      </c>
      <c r="P766" s="73">
        <f t="shared" si="337"/>
        <v>58351477.564665571</v>
      </c>
      <c r="Q766" s="73">
        <f t="shared" si="337"/>
        <v>58812594.849005237</v>
      </c>
      <c r="R766" s="73">
        <f t="shared" si="337"/>
        <v>59283582.417572789</v>
      </c>
      <c r="S766" s="73">
        <f t="shared" si="337"/>
        <v>59764659.209230743</v>
      </c>
      <c r="T766" s="73">
        <f t="shared" si="337"/>
        <v>60256049.148154952</v>
      </c>
      <c r="U766" s="73">
        <f t="shared" si="337"/>
        <v>60757981.25944379</v>
      </c>
      <c r="V766" s="73">
        <f t="shared" si="337"/>
        <v>61270689.78744147</v>
      </c>
      <c r="W766" s="73">
        <f t="shared" si="337"/>
        <v>61794414.316839583</v>
      </c>
      <c r="X766" s="73">
        <f t="shared" si="337"/>
        <v>62329399.896622643</v>
      </c>
      <c r="Y766" s="73">
        <f t="shared" si="337"/>
        <v>62875897.166925095</v>
      </c>
      <c r="Z766" s="105">
        <f>Z765+$G$334*$G$326*($G$328*(Z742-Z725)+($G$329-$G$328)*(Y742-Y725)+($G$330-$G$329)*(X742-X725)+($G$331-$G$330)*(W742-W725)+($G$332-$G$331)*(V742-V725))</f>
        <v>63434162.488868482</v>
      </c>
    </row>
    <row r="767" spans="2:26" x14ac:dyDescent="0.25">
      <c r="B767" s="12"/>
      <c r="C767" s="2"/>
      <c r="D767" s="2"/>
      <c r="E767" s="2"/>
      <c r="F767" s="184"/>
      <c r="G767" s="73"/>
      <c r="H767" s="73"/>
      <c r="I767" s="73"/>
      <c r="J767" s="73"/>
      <c r="K767" s="73"/>
      <c r="L767" s="73"/>
      <c r="M767" s="73"/>
      <c r="N767" s="73"/>
      <c r="O767" s="73"/>
      <c r="P767" s="73"/>
      <c r="Q767" s="73"/>
      <c r="R767" s="73"/>
      <c r="S767" s="73"/>
      <c r="T767" s="73"/>
      <c r="U767" s="73"/>
      <c r="V767" s="73"/>
      <c r="W767" s="73"/>
      <c r="X767" s="73"/>
      <c r="Y767" s="73"/>
      <c r="Z767" s="105"/>
    </row>
    <row r="768" spans="2:26" x14ac:dyDescent="0.25">
      <c r="B768" s="12"/>
      <c r="C768" s="16" t="s">
        <v>18</v>
      </c>
      <c r="D768" s="2"/>
      <c r="E768" s="2"/>
      <c r="F768" s="184"/>
      <c r="G768" s="73"/>
      <c r="H768" s="73"/>
      <c r="I768" s="73"/>
      <c r="J768" s="73"/>
      <c r="K768" s="73"/>
      <c r="L768" s="73"/>
      <c r="M768" s="73"/>
      <c r="N768" s="73"/>
      <c r="O768" s="73"/>
      <c r="P768" s="73"/>
      <c r="Q768" s="73"/>
      <c r="R768" s="73"/>
      <c r="S768" s="73"/>
      <c r="T768" s="73"/>
      <c r="U768" s="73"/>
      <c r="V768" s="73"/>
      <c r="W768" s="73"/>
      <c r="X768" s="73"/>
      <c r="Y768" s="73"/>
      <c r="Z768" s="105"/>
    </row>
    <row r="769" spans="1:26" x14ac:dyDescent="0.25">
      <c r="B769" s="10" t="s">
        <v>129</v>
      </c>
      <c r="C769" s="2"/>
      <c r="D769" s="2"/>
      <c r="E769" s="2"/>
      <c r="F769" s="184">
        <f>$G$326*F726</f>
        <v>45676183.129184537</v>
      </c>
      <c r="G769" s="73">
        <f t="shared" ref="G769:Z769" si="338">$G$326*G726</f>
        <v>48185000.629184537</v>
      </c>
      <c r="H769" s="73">
        <f t="shared" si="338"/>
        <v>46899800.629184537</v>
      </c>
      <c r="I769" s="73">
        <f t="shared" si="338"/>
        <v>46899800.629184537</v>
      </c>
      <c r="J769" s="73">
        <f t="shared" si="338"/>
        <v>46899800.629184537</v>
      </c>
      <c r="K769" s="73">
        <f t="shared" si="338"/>
        <v>46899800.629184537</v>
      </c>
      <c r="L769" s="73">
        <f t="shared" si="338"/>
        <v>46899800.629184537</v>
      </c>
      <c r="M769" s="73">
        <f t="shared" si="338"/>
        <v>46899800.629184537</v>
      </c>
      <c r="N769" s="73">
        <f t="shared" si="338"/>
        <v>46899800.629184537</v>
      </c>
      <c r="O769" s="73">
        <f t="shared" si="338"/>
        <v>46899800.629184537</v>
      </c>
      <c r="P769" s="73">
        <f t="shared" si="338"/>
        <v>46899800.629184537</v>
      </c>
      <c r="Q769" s="73">
        <f t="shared" si="338"/>
        <v>46899800.629184537</v>
      </c>
      <c r="R769" s="73">
        <f t="shared" si="338"/>
        <v>46899800.629184537</v>
      </c>
      <c r="S769" s="73">
        <f t="shared" si="338"/>
        <v>46899800.629184537</v>
      </c>
      <c r="T769" s="73">
        <f t="shared" si="338"/>
        <v>46899800.629184537</v>
      </c>
      <c r="U769" s="73">
        <f t="shared" si="338"/>
        <v>46899800.629184537</v>
      </c>
      <c r="V769" s="73">
        <f t="shared" si="338"/>
        <v>46899800.629184537</v>
      </c>
      <c r="W769" s="73">
        <f t="shared" si="338"/>
        <v>46899800.629184537</v>
      </c>
      <c r="X769" s="73">
        <f t="shared" si="338"/>
        <v>46899800.629184537</v>
      </c>
      <c r="Y769" s="73">
        <f t="shared" si="338"/>
        <v>46899800.629184537</v>
      </c>
      <c r="Z769" s="105">
        <f t="shared" si="338"/>
        <v>46899800.629184537</v>
      </c>
    </row>
    <row r="770" spans="1:26" x14ac:dyDescent="0.25">
      <c r="B770" s="10" t="s">
        <v>131</v>
      </c>
      <c r="C770" s="2"/>
      <c r="D770" s="2"/>
      <c r="E770" s="2"/>
      <c r="F770" s="184">
        <f>$G$326*F743</f>
        <v>45676183.129184537</v>
      </c>
      <c r="G770" s="73">
        <f>G769+$G$326*G328*$G$334*(G743-G726)</f>
        <v>48833539.932626396</v>
      </c>
      <c r="H770" s="73">
        <f>H769+$G$326*G329*$G$334*(H743-H726)</f>
        <v>48521148.88778919</v>
      </c>
      <c r="I770" s="73">
        <f>I769+$G$326*G330*$G$334*(I743-I726)</f>
        <v>49493957.842951983</v>
      </c>
      <c r="J770" s="73">
        <f>J769+$G$326*G331*$G$334*(J743-J726)</f>
        <v>49818227.494672917</v>
      </c>
      <c r="K770" s="73">
        <f>K769+$G$326*$G$332*$G$334*(K743-K726)</f>
        <v>50142497.146393843</v>
      </c>
      <c r="L770" s="73">
        <f t="shared" ref="L770:Z770" si="339">L769+$G$326*$G$332*$G$334*(L743-L726)</f>
        <v>50142497.146393843</v>
      </c>
      <c r="M770" s="73">
        <f t="shared" si="339"/>
        <v>50142497.146393843</v>
      </c>
      <c r="N770" s="73">
        <f t="shared" si="339"/>
        <v>50142497.146393843</v>
      </c>
      <c r="O770" s="73">
        <f t="shared" si="339"/>
        <v>50142497.146393843</v>
      </c>
      <c r="P770" s="73">
        <f t="shared" si="339"/>
        <v>50142497.146393843</v>
      </c>
      <c r="Q770" s="73">
        <f t="shared" si="339"/>
        <v>50142497.146393843</v>
      </c>
      <c r="R770" s="73">
        <f t="shared" si="339"/>
        <v>50142497.146393843</v>
      </c>
      <c r="S770" s="73">
        <f t="shared" si="339"/>
        <v>50142497.146393843</v>
      </c>
      <c r="T770" s="73">
        <f t="shared" si="339"/>
        <v>50142497.146393843</v>
      </c>
      <c r="U770" s="73">
        <f t="shared" si="339"/>
        <v>50142497.146393843</v>
      </c>
      <c r="V770" s="73">
        <f t="shared" si="339"/>
        <v>50142497.146393843</v>
      </c>
      <c r="W770" s="73">
        <f t="shared" si="339"/>
        <v>50142497.146393843</v>
      </c>
      <c r="X770" s="73">
        <f t="shared" si="339"/>
        <v>50142497.146393843</v>
      </c>
      <c r="Y770" s="73">
        <f t="shared" si="339"/>
        <v>50142497.146393843</v>
      </c>
      <c r="Z770" s="105">
        <f t="shared" si="339"/>
        <v>50142497.146393843</v>
      </c>
    </row>
    <row r="771" spans="1:26" x14ac:dyDescent="0.25">
      <c r="B771" s="10"/>
      <c r="C771" s="2"/>
      <c r="D771" s="2"/>
      <c r="E771" s="2"/>
      <c r="F771" s="184"/>
      <c r="G771" s="73"/>
      <c r="H771" s="73"/>
      <c r="I771" s="73"/>
      <c r="J771" s="73"/>
      <c r="K771" s="73"/>
      <c r="L771" s="73"/>
      <c r="M771" s="73"/>
      <c r="N771" s="73"/>
      <c r="O771" s="73"/>
      <c r="P771" s="73"/>
      <c r="Q771" s="73"/>
      <c r="R771" s="73"/>
      <c r="S771" s="73"/>
      <c r="T771" s="73"/>
      <c r="U771" s="73"/>
      <c r="V771" s="73"/>
      <c r="W771" s="73"/>
      <c r="X771" s="73"/>
      <c r="Y771" s="73"/>
      <c r="Z771" s="105"/>
    </row>
    <row r="772" spans="1:26" s="49" customFormat="1" x14ac:dyDescent="0.25">
      <c r="B772" s="102" t="s">
        <v>132</v>
      </c>
      <c r="C772" s="59"/>
      <c r="D772" s="59"/>
      <c r="E772" s="59"/>
      <c r="F772" s="106">
        <f>(F766-F765)-(F770-F769)</f>
        <v>0</v>
      </c>
      <c r="G772" s="107">
        <f>(G766-G765)-(G770-G769)</f>
        <v>-648539.30344185978</v>
      </c>
      <c r="H772" s="107">
        <f>(H766-H765)-(H770-H769)</f>
        <v>-912864.27928733826</v>
      </c>
      <c r="I772" s="107">
        <f>(I766-I765)-(I770-I769)</f>
        <v>-261854.46738654375</v>
      </c>
      <c r="J772" s="107">
        <f t="shared" ref="J772:Z772" si="340">(J766-J765)-(J770-J769)</f>
        <v>1928377.4933976978</v>
      </c>
      <c r="K772" s="107">
        <f t="shared" si="340"/>
        <v>4378494.196403183</v>
      </c>
      <c r="L772" s="107">
        <f t="shared" si="340"/>
        <v>6940129.9202214628</v>
      </c>
      <c r="M772" s="107">
        <f t="shared" si="340"/>
        <v>8562781.0897006243</v>
      </c>
      <c r="N772" s="107">
        <f t="shared" si="340"/>
        <v>9267521.1256607398</v>
      </c>
      <c r="O772" s="107">
        <f t="shared" si="340"/>
        <v>9676990.6580301225</v>
      </c>
      <c r="P772" s="107">
        <f t="shared" si="340"/>
        <v>9764817.7940898836</v>
      </c>
      <c r="Q772" s="107">
        <f t="shared" si="340"/>
        <v>9854521.6252747998</v>
      </c>
      <c r="R772" s="107">
        <f t="shared" si="340"/>
        <v>9946143.7249257714</v>
      </c>
      <c r="S772" s="107">
        <f t="shared" si="340"/>
        <v>10039726.612133756</v>
      </c>
      <c r="T772" s="107">
        <f t="shared" si="340"/>
        <v>10135313.773657598</v>
      </c>
      <c r="U772" s="107">
        <f t="shared" si="340"/>
        <v>10232949.686356217</v>
      </c>
      <c r="V772" s="107">
        <f t="shared" si="340"/>
        <v>10332679.840147279</v>
      </c>
      <c r="W772" s="107">
        <f t="shared" si="340"/>
        <v>10434550.761504829</v>
      </c>
      <c r="X772" s="107">
        <f t="shared" si="340"/>
        <v>10538610.037508585</v>
      </c>
      <c r="Y772" s="107">
        <f t="shared" si="340"/>
        <v>10644906.340458065</v>
      </c>
      <c r="Z772" s="108">
        <f t="shared" si="340"/>
        <v>10753489.453064792</v>
      </c>
    </row>
    <row r="773" spans="1:26" x14ac:dyDescent="0.25">
      <c r="B773" s="12"/>
      <c r="C773" s="2"/>
      <c r="D773" s="2"/>
      <c r="E773" s="2"/>
      <c r="F773" s="184"/>
      <c r="G773" s="73"/>
      <c r="H773" s="73"/>
      <c r="I773" s="73"/>
      <c r="J773" s="73"/>
      <c r="K773" s="73"/>
      <c r="L773" s="73"/>
      <c r="M773" s="73"/>
      <c r="N773" s="73"/>
      <c r="O773" s="73"/>
      <c r="P773" s="73"/>
      <c r="Q773" s="73"/>
      <c r="R773" s="73"/>
      <c r="S773" s="73"/>
      <c r="T773" s="73"/>
      <c r="U773" s="73"/>
      <c r="V773" s="73"/>
      <c r="W773" s="73"/>
      <c r="X773" s="73"/>
      <c r="Y773" s="73"/>
      <c r="Z773" s="105"/>
    </row>
    <row r="774" spans="1:26" ht="15.75" thickBot="1" x14ac:dyDescent="0.3">
      <c r="B774" s="53" t="s">
        <v>27</v>
      </c>
      <c r="C774" s="54"/>
      <c r="D774" s="54"/>
      <c r="E774" s="54"/>
      <c r="F774" s="385">
        <f>NPV($G$231,H772:AA772)+G772</f>
        <v>43164136.172888823</v>
      </c>
      <c r="G774" s="207"/>
      <c r="H774" s="192"/>
      <c r="I774" s="192"/>
      <c r="J774" s="192"/>
      <c r="K774" s="192"/>
      <c r="L774" s="192"/>
      <c r="M774" s="192"/>
      <c r="N774" s="192"/>
      <c r="O774" s="192"/>
      <c r="P774" s="192"/>
      <c r="Q774" s="192"/>
      <c r="R774" s="192"/>
      <c r="S774" s="192"/>
      <c r="T774" s="192"/>
      <c r="U774" s="192"/>
      <c r="V774" s="192"/>
      <c r="W774" s="192"/>
      <c r="X774" s="192"/>
      <c r="Y774" s="192"/>
      <c r="Z774" s="193"/>
    </row>
    <row r="775" spans="1:26" s="4" customFormat="1" ht="15.75" thickBot="1" x14ac:dyDescent="0.3">
      <c r="B775" s="6"/>
      <c r="C775" s="6"/>
      <c r="D775" s="6"/>
      <c r="E775" s="6"/>
      <c r="F775" s="110"/>
    </row>
    <row r="776" spans="1:26" x14ac:dyDescent="0.25">
      <c r="A776" s="1"/>
      <c r="B776" s="35" t="s">
        <v>347</v>
      </c>
      <c r="C776" s="36"/>
      <c r="D776" s="36"/>
      <c r="E776" s="36"/>
      <c r="F776" s="36"/>
      <c r="G776" s="36"/>
      <c r="H776" s="37"/>
      <c r="I776" s="37"/>
      <c r="J776" s="37"/>
      <c r="K776" s="37"/>
      <c r="L776" s="37"/>
      <c r="M776" s="37"/>
      <c r="N776" s="37"/>
      <c r="O776" s="37"/>
      <c r="P776" s="37"/>
      <c r="Q776" s="37"/>
      <c r="R776" s="37"/>
      <c r="S776" s="37"/>
      <c r="T776" s="37"/>
      <c r="U776" s="37"/>
      <c r="V776" s="37"/>
      <c r="W776" s="37"/>
      <c r="X776" s="37"/>
      <c r="Y776" s="37"/>
      <c r="Z776" s="38"/>
    </row>
    <row r="777" spans="1:26" x14ac:dyDescent="0.25">
      <c r="A777" s="1"/>
      <c r="B777" s="46" t="s">
        <v>127</v>
      </c>
      <c r="C777" s="47"/>
      <c r="D777" s="47"/>
      <c r="E777" s="47"/>
      <c r="F777" s="47"/>
      <c r="G777" s="47"/>
      <c r="H777" s="44"/>
      <c r="I777" s="44"/>
      <c r="J777" s="44"/>
      <c r="K777" s="44"/>
      <c r="L777" s="44"/>
      <c r="M777" s="44"/>
      <c r="N777" s="44"/>
      <c r="O777" s="44"/>
      <c r="P777" s="44"/>
      <c r="Q777" s="44"/>
      <c r="R777" s="44"/>
      <c r="S777" s="44"/>
      <c r="T777" s="44"/>
      <c r="U777" s="44"/>
      <c r="V777" s="44"/>
      <c r="W777" s="44"/>
      <c r="X777" s="44"/>
      <c r="Y777" s="44"/>
      <c r="Z777" s="48"/>
    </row>
    <row r="778" spans="1:26" x14ac:dyDescent="0.25">
      <c r="B778" s="12"/>
      <c r="C778" s="2"/>
      <c r="D778" s="2"/>
      <c r="E778" s="2"/>
      <c r="F778" s="2"/>
      <c r="G778" s="2"/>
      <c r="H778" s="2"/>
      <c r="I778" s="2"/>
      <c r="J778" s="2"/>
      <c r="K778" s="2"/>
      <c r="L778" s="2"/>
      <c r="M778" s="2"/>
      <c r="N778" s="2"/>
      <c r="O778" s="2"/>
      <c r="P778" s="2"/>
      <c r="Q778" s="2"/>
      <c r="R778" s="2"/>
      <c r="S778" s="2"/>
      <c r="T778" s="2"/>
      <c r="U778" s="2"/>
      <c r="V778" s="2"/>
      <c r="W778" s="2"/>
      <c r="X778" s="2"/>
      <c r="Y778" s="2"/>
      <c r="Z778" s="17"/>
    </row>
    <row r="779" spans="1:26" x14ac:dyDescent="0.25">
      <c r="B779" s="120" t="s">
        <v>16</v>
      </c>
      <c r="C779" s="32"/>
      <c r="D779" s="32"/>
      <c r="E779" s="33" t="s">
        <v>8</v>
      </c>
      <c r="F779" s="127">
        <v>0</v>
      </c>
      <c r="G779" s="127">
        <v>1</v>
      </c>
      <c r="H779" s="127">
        <v>2</v>
      </c>
      <c r="I779" s="127">
        <v>3</v>
      </c>
      <c r="J779" s="127">
        <v>4</v>
      </c>
      <c r="K779" s="127">
        <v>5</v>
      </c>
      <c r="L779" s="127">
        <v>6</v>
      </c>
      <c r="M779" s="127">
        <v>7</v>
      </c>
      <c r="N779" s="127">
        <v>8</v>
      </c>
      <c r="O779" s="127">
        <v>9</v>
      </c>
      <c r="P779" s="127">
        <v>10</v>
      </c>
      <c r="Q779" s="127">
        <v>11</v>
      </c>
      <c r="R779" s="127">
        <v>12</v>
      </c>
      <c r="S779" s="127">
        <v>13</v>
      </c>
      <c r="T779" s="127">
        <v>14</v>
      </c>
      <c r="U779" s="127">
        <v>15</v>
      </c>
      <c r="V779" s="127">
        <v>16</v>
      </c>
      <c r="W779" s="127">
        <v>17</v>
      </c>
      <c r="X779" s="127">
        <v>18</v>
      </c>
      <c r="Y779" s="127">
        <v>19</v>
      </c>
      <c r="Z779" s="128">
        <v>20</v>
      </c>
    </row>
    <row r="780" spans="1:26" x14ac:dyDescent="0.25">
      <c r="B780" s="12"/>
      <c r="C780" s="2"/>
      <c r="D780" s="2"/>
      <c r="E780" s="3"/>
      <c r="F780" s="2"/>
      <c r="G780" s="2"/>
      <c r="H780" s="2"/>
      <c r="I780" s="2"/>
      <c r="J780" s="2"/>
      <c r="K780" s="2"/>
      <c r="L780" s="2"/>
      <c r="M780" s="2"/>
      <c r="N780" s="2"/>
      <c r="O780" s="2"/>
      <c r="P780" s="2"/>
      <c r="Q780" s="2"/>
      <c r="R780" s="2"/>
      <c r="S780" s="2"/>
      <c r="T780" s="2"/>
      <c r="U780" s="2"/>
      <c r="V780" s="2"/>
      <c r="W780" s="2"/>
      <c r="X780" s="2"/>
      <c r="Y780" s="2"/>
      <c r="Z780" s="17"/>
    </row>
    <row r="781" spans="1:26" x14ac:dyDescent="0.25">
      <c r="B781" s="21" t="s">
        <v>225</v>
      </c>
      <c r="C781" s="2"/>
      <c r="D781" s="2"/>
      <c r="E781" s="3"/>
      <c r="F781" s="73">
        <f t="shared" ref="F781:Z781" si="341">F630</f>
        <v>0</v>
      </c>
      <c r="G781" s="73">
        <f t="shared" si="341"/>
        <v>246557.054213956</v>
      </c>
      <c r="H781" s="73">
        <f t="shared" si="341"/>
        <v>4014755.2623015344</v>
      </c>
      <c r="I781" s="73">
        <f t="shared" si="341"/>
        <v>10948390.99533014</v>
      </c>
      <c r="J781" s="73">
        <f t="shared" si="341"/>
        <v>19922510.576477379</v>
      </c>
      <c r="K781" s="73">
        <f t="shared" si="341"/>
        <v>27922031.245604485</v>
      </c>
      <c r="L781" s="73">
        <f t="shared" si="341"/>
        <v>35196965.163570285</v>
      </c>
      <c r="M781" s="73">
        <f t="shared" si="341"/>
        <v>39282007.521651</v>
      </c>
      <c r="N781" s="73">
        <f t="shared" si="341"/>
        <v>41051665.691990197</v>
      </c>
      <c r="O781" s="73">
        <f t="shared" si="341"/>
        <v>42068752.899521708</v>
      </c>
      <c r="P781" s="73">
        <f t="shared" si="341"/>
        <v>42287344.882603765</v>
      </c>
      <c r="Q781" s="73">
        <f t="shared" si="341"/>
        <v>42510607.751330674</v>
      </c>
      <c r="R781" s="73">
        <f t="shared" si="341"/>
        <v>42738644.977128625</v>
      </c>
      <c r="S781" s="73">
        <f t="shared" si="341"/>
        <v>42971562.385290712</v>
      </c>
      <c r="T781" s="73">
        <f t="shared" si="341"/>
        <v>43209468.20952785</v>
      </c>
      <c r="U781" s="73">
        <f t="shared" si="341"/>
        <v>43452473.147799939</v>
      </c>
      <c r="V781" s="73">
        <f t="shared" si="341"/>
        <v>43700690.419457734</v>
      </c>
      <c r="W781" s="73">
        <f t="shared" si="341"/>
        <v>43954235.823725402</v>
      </c>
      <c r="X781" s="73">
        <f t="shared" si="341"/>
        <v>44213227.799556971</v>
      </c>
      <c r="Y781" s="73">
        <f t="shared" si="341"/>
        <v>44477787.486897886</v>
      </c>
      <c r="Z781" s="105">
        <f t="shared" si="341"/>
        <v>44748038.789385736</v>
      </c>
    </row>
    <row r="782" spans="1:26" x14ac:dyDescent="0.25">
      <c r="B782" s="21" t="s">
        <v>226</v>
      </c>
      <c r="C782" s="2"/>
      <c r="D782" s="2"/>
      <c r="E782" s="3"/>
      <c r="F782" s="73">
        <f t="shared" ref="F782:Z782" si="342">F705</f>
        <v>0</v>
      </c>
      <c r="G782" s="73">
        <f t="shared" si="342"/>
        <v>-5836256.101372838</v>
      </c>
      <c r="H782" s="73">
        <f t="shared" si="342"/>
        <v>-636848.29128211737</v>
      </c>
      <c r="I782" s="73">
        <f t="shared" si="342"/>
        <v>14388459.258320153</v>
      </c>
      <c r="J782" s="73">
        <f t="shared" si="342"/>
        <v>39687494.396499157</v>
      </c>
      <c r="K782" s="73">
        <f t="shared" si="342"/>
        <v>55725638.785038173</v>
      </c>
      <c r="L782" s="73">
        <f t="shared" si="342"/>
        <v>73488432.163988501</v>
      </c>
      <c r="M782" s="73">
        <f t="shared" si="342"/>
        <v>81356163.778956145</v>
      </c>
      <c r="N782" s="73">
        <f t="shared" si="342"/>
        <v>84709803.957948774</v>
      </c>
      <c r="O782" s="73">
        <f t="shared" si="342"/>
        <v>86593537.48615244</v>
      </c>
      <c r="P782" s="73">
        <f t="shared" si="342"/>
        <v>86921425.460775584</v>
      </c>
      <c r="Q782" s="73">
        <f t="shared" si="342"/>
        <v>87256319.763865858</v>
      </c>
      <c r="R782" s="73">
        <f t="shared" si="342"/>
        <v>87598375.602562875</v>
      </c>
      <c r="S782" s="73">
        <f t="shared" si="342"/>
        <v>87947751.71480605</v>
      </c>
      <c r="T782" s="73">
        <f t="shared" si="342"/>
        <v>88304610.451161712</v>
      </c>
      <c r="U782" s="73">
        <f t="shared" si="342"/>
        <v>88669117.85856989</v>
      </c>
      <c r="V782" s="73">
        <f t="shared" si="342"/>
        <v>89041443.766056508</v>
      </c>
      <c r="W782" s="73">
        <f t="shared" si="342"/>
        <v>89421761.872458071</v>
      </c>
      <c r="X782" s="73">
        <f t="shared" si="342"/>
        <v>89810249.836205393</v>
      </c>
      <c r="Y782" s="73">
        <f t="shared" si="342"/>
        <v>90207089.367216796</v>
      </c>
      <c r="Z782" s="105">
        <f t="shared" si="342"/>
        <v>90612466.320948571</v>
      </c>
    </row>
    <row r="783" spans="1:26" x14ac:dyDescent="0.25">
      <c r="B783" s="21" t="s">
        <v>227</v>
      </c>
      <c r="C783" s="2"/>
      <c r="D783" s="2"/>
      <c r="E783" s="3"/>
      <c r="F783" s="73">
        <f t="shared" ref="F783:Z783" si="343">F772</f>
        <v>0</v>
      </c>
      <c r="G783" s="73">
        <f t="shared" si="343"/>
        <v>-648539.30344185978</v>
      </c>
      <c r="H783" s="73">
        <f t="shared" si="343"/>
        <v>-912864.27928733826</v>
      </c>
      <c r="I783" s="73">
        <f t="shared" si="343"/>
        <v>-261854.46738654375</v>
      </c>
      <c r="J783" s="73">
        <f t="shared" si="343"/>
        <v>1928377.4933976978</v>
      </c>
      <c r="K783" s="73">
        <f t="shared" si="343"/>
        <v>4378494.196403183</v>
      </c>
      <c r="L783" s="73">
        <f t="shared" si="343"/>
        <v>6940129.9202214628</v>
      </c>
      <c r="M783" s="73">
        <f t="shared" si="343"/>
        <v>8562781.0897006243</v>
      </c>
      <c r="N783" s="73">
        <f t="shared" si="343"/>
        <v>9267521.1256607398</v>
      </c>
      <c r="O783" s="73">
        <f t="shared" si="343"/>
        <v>9676990.6580301225</v>
      </c>
      <c r="P783" s="73">
        <f t="shared" si="343"/>
        <v>9764817.7940898836</v>
      </c>
      <c r="Q783" s="73">
        <f t="shared" si="343"/>
        <v>9854521.6252747998</v>
      </c>
      <c r="R783" s="73">
        <f t="shared" si="343"/>
        <v>9946143.7249257714</v>
      </c>
      <c r="S783" s="73">
        <f t="shared" si="343"/>
        <v>10039726.612133756</v>
      </c>
      <c r="T783" s="73">
        <f t="shared" si="343"/>
        <v>10135313.773657598</v>
      </c>
      <c r="U783" s="73">
        <f t="shared" si="343"/>
        <v>10232949.686356217</v>
      </c>
      <c r="V783" s="73">
        <f t="shared" si="343"/>
        <v>10332679.840147279</v>
      </c>
      <c r="W783" s="73">
        <f t="shared" si="343"/>
        <v>10434550.761504829</v>
      </c>
      <c r="X783" s="73">
        <f t="shared" si="343"/>
        <v>10538610.037508585</v>
      </c>
      <c r="Y783" s="73">
        <f t="shared" si="343"/>
        <v>10644906.340458065</v>
      </c>
      <c r="Z783" s="105">
        <f t="shared" si="343"/>
        <v>10753489.453064792</v>
      </c>
    </row>
    <row r="784" spans="1:26" x14ac:dyDescent="0.25">
      <c r="B784" s="133" t="s">
        <v>228</v>
      </c>
      <c r="C784" s="59"/>
      <c r="D784" s="59"/>
      <c r="E784" s="103"/>
      <c r="F784" s="147">
        <f>SUM(F781:F783)</f>
        <v>0</v>
      </c>
      <c r="G784" s="147">
        <f>SUM(G781:G783)</f>
        <v>-6238238.3506007418</v>
      </c>
      <c r="H784" s="147">
        <f t="shared" ref="H784:Z784" si="344">SUM(H781:H783)</f>
        <v>2465042.6917320788</v>
      </c>
      <c r="I784" s="147">
        <f t="shared" si="344"/>
        <v>25074995.786263749</v>
      </c>
      <c r="J784" s="147">
        <f t="shared" si="344"/>
        <v>61538382.466374233</v>
      </c>
      <c r="K784" s="147">
        <f t="shared" si="344"/>
        <v>88026164.227045834</v>
      </c>
      <c r="L784" s="147">
        <f>SUM(L781:L783)</f>
        <v>115625527.24778025</v>
      </c>
      <c r="M784" s="147">
        <f t="shared" si="344"/>
        <v>129200952.39030777</v>
      </c>
      <c r="N784" s="147">
        <f t="shared" si="344"/>
        <v>135028990.77559972</v>
      </c>
      <c r="O784" s="147">
        <f t="shared" si="344"/>
        <v>138339281.04370427</v>
      </c>
      <c r="P784" s="147">
        <f t="shared" si="344"/>
        <v>138973588.13746923</v>
      </c>
      <c r="Q784" s="147">
        <f t="shared" si="344"/>
        <v>139621449.14047134</v>
      </c>
      <c r="R784" s="147">
        <f t="shared" si="344"/>
        <v>140283164.30461729</v>
      </c>
      <c r="S784" s="147">
        <f t="shared" si="344"/>
        <v>140959040.7122305</v>
      </c>
      <c r="T784" s="147">
        <f t="shared" si="344"/>
        <v>141649392.43434715</v>
      </c>
      <c r="U784" s="147">
        <f t="shared" si="344"/>
        <v>142354540.69272605</v>
      </c>
      <c r="V784" s="147">
        <f t="shared" si="344"/>
        <v>143074814.02566153</v>
      </c>
      <c r="W784" s="147">
        <f t="shared" si="344"/>
        <v>143810548.4576883</v>
      </c>
      <c r="X784" s="147">
        <f t="shared" si="344"/>
        <v>144562087.67327094</v>
      </c>
      <c r="Y784" s="147">
        <f t="shared" si="344"/>
        <v>145329783.19457275</v>
      </c>
      <c r="Z784" s="148">
        <f t="shared" si="344"/>
        <v>146113994.56339911</v>
      </c>
    </row>
    <row r="785" spans="1:26" x14ac:dyDescent="0.25">
      <c r="B785" s="21"/>
      <c r="C785" s="2"/>
      <c r="D785" s="2"/>
      <c r="E785" s="3"/>
      <c r="F785" s="67"/>
      <c r="G785" s="67"/>
      <c r="H785" s="67"/>
      <c r="I785" s="67"/>
      <c r="J785" s="67"/>
      <c r="K785" s="67"/>
      <c r="L785" s="67"/>
      <c r="M785" s="67"/>
      <c r="N785" s="67"/>
      <c r="O785" s="67"/>
      <c r="P785" s="67"/>
      <c r="Q785" s="67"/>
      <c r="R785" s="67"/>
      <c r="S785" s="67"/>
      <c r="T785" s="67"/>
      <c r="U785" s="67"/>
      <c r="V785" s="67"/>
      <c r="W785" s="67"/>
      <c r="X785" s="67"/>
      <c r="Y785" s="67"/>
      <c r="Z785" s="149"/>
    </row>
    <row r="786" spans="1:26" x14ac:dyDescent="0.25">
      <c r="B786" s="133" t="s">
        <v>272</v>
      </c>
      <c r="C786" s="59"/>
      <c r="D786" s="59"/>
      <c r="E786" s="103"/>
      <c r="F786" s="381"/>
      <c r="G786" s="147">
        <f>(F318-F316)*F380/F375</f>
        <v>31125231.030769512</v>
      </c>
      <c r="H786" s="147">
        <f>(G318-G316)*G380/G375</f>
        <v>37609403.800735205</v>
      </c>
      <c r="I786" s="147">
        <f>(H318-H316)*H380/H375</f>
        <v>38503505.246482462</v>
      </c>
      <c r="J786" s="147">
        <f>(I318-I316)*I380/I375</f>
        <v>27400492.749672506</v>
      </c>
      <c r="K786" s="147">
        <f>(J318-J316)*J380/J375</f>
        <v>22859868.361361098</v>
      </c>
      <c r="L786" s="67"/>
      <c r="M786" s="67"/>
      <c r="N786" s="67"/>
      <c r="O786" s="67"/>
      <c r="P786" s="67"/>
      <c r="Q786" s="67"/>
      <c r="R786" s="67"/>
      <c r="S786" s="67"/>
      <c r="T786" s="67"/>
      <c r="U786" s="67"/>
      <c r="V786" s="67"/>
      <c r="W786" s="67"/>
      <c r="X786" s="67"/>
      <c r="Y786" s="67"/>
      <c r="Z786" s="149"/>
    </row>
    <row r="787" spans="1:26" x14ac:dyDescent="0.25">
      <c r="B787" s="21"/>
      <c r="C787" s="2"/>
      <c r="D787" s="2"/>
      <c r="E787" s="3"/>
      <c r="F787" s="67"/>
      <c r="G787" s="73"/>
      <c r="H787" s="73"/>
      <c r="I787" s="73"/>
      <c r="J787" s="73"/>
      <c r="K787" s="73"/>
      <c r="L787" s="73"/>
      <c r="M787" s="73"/>
      <c r="N787" s="73"/>
      <c r="O787" s="73"/>
      <c r="P787" s="73"/>
      <c r="Q787" s="73"/>
      <c r="R787" s="73"/>
      <c r="S787" s="73"/>
      <c r="T787" s="73"/>
      <c r="U787" s="73"/>
      <c r="V787" s="73"/>
      <c r="W787" s="73"/>
      <c r="X787" s="73"/>
      <c r="Y787" s="73"/>
      <c r="Z787" s="105"/>
    </row>
    <row r="788" spans="1:26" x14ac:dyDescent="0.25">
      <c r="B788" s="133" t="s">
        <v>229</v>
      </c>
      <c r="C788" s="59"/>
      <c r="D788" s="59"/>
      <c r="E788" s="103"/>
      <c r="F788" s="107">
        <f>F784-F786</f>
        <v>0</v>
      </c>
      <c r="G788" s="107">
        <f>G784-G786</f>
        <v>-37363469.381370254</v>
      </c>
      <c r="H788" s="107">
        <f t="shared" ref="H788:Z788" si="345">H784-H786</f>
        <v>-35144361.109003127</v>
      </c>
      <c r="I788" s="107">
        <f t="shared" si="345"/>
        <v>-13428509.460218713</v>
      </c>
      <c r="J788" s="107">
        <f t="shared" si="345"/>
        <v>34137889.716701731</v>
      </c>
      <c r="K788" s="107">
        <f t="shared" si="345"/>
        <v>65166295.865684733</v>
      </c>
      <c r="L788" s="107">
        <f t="shared" si="345"/>
        <v>115625527.24778025</v>
      </c>
      <c r="M788" s="107">
        <f t="shared" si="345"/>
        <v>129200952.39030777</v>
      </c>
      <c r="N788" s="107">
        <f t="shared" si="345"/>
        <v>135028990.77559972</v>
      </c>
      <c r="O788" s="107">
        <f t="shared" si="345"/>
        <v>138339281.04370427</v>
      </c>
      <c r="P788" s="107">
        <f t="shared" si="345"/>
        <v>138973588.13746923</v>
      </c>
      <c r="Q788" s="107">
        <f t="shared" si="345"/>
        <v>139621449.14047134</v>
      </c>
      <c r="R788" s="107">
        <f t="shared" si="345"/>
        <v>140283164.30461729</v>
      </c>
      <c r="S788" s="107">
        <f t="shared" si="345"/>
        <v>140959040.7122305</v>
      </c>
      <c r="T788" s="107">
        <f t="shared" si="345"/>
        <v>141649392.43434715</v>
      </c>
      <c r="U788" s="107">
        <f t="shared" si="345"/>
        <v>142354540.69272605</v>
      </c>
      <c r="V788" s="107">
        <f t="shared" si="345"/>
        <v>143074814.02566153</v>
      </c>
      <c r="W788" s="107">
        <f t="shared" si="345"/>
        <v>143810548.4576883</v>
      </c>
      <c r="X788" s="107">
        <f t="shared" si="345"/>
        <v>144562087.67327094</v>
      </c>
      <c r="Y788" s="107">
        <f t="shared" si="345"/>
        <v>145329783.19457275</v>
      </c>
      <c r="Z788" s="107">
        <f t="shared" si="345"/>
        <v>146113994.56339911</v>
      </c>
    </row>
    <row r="789" spans="1:26" x14ac:dyDescent="0.25">
      <c r="B789" s="12"/>
      <c r="C789" s="2"/>
      <c r="D789" s="2"/>
      <c r="E789" s="3"/>
      <c r="F789" s="73"/>
      <c r="G789" s="73"/>
      <c r="H789" s="73"/>
      <c r="I789" s="73"/>
      <c r="J789" s="73"/>
      <c r="K789" s="73"/>
      <c r="L789" s="73"/>
      <c r="M789" s="73"/>
      <c r="N789" s="73"/>
      <c r="O789" s="73"/>
      <c r="P789" s="73"/>
      <c r="Q789" s="73"/>
      <c r="R789" s="73"/>
      <c r="S789" s="73"/>
      <c r="T789" s="73"/>
      <c r="U789" s="73"/>
      <c r="V789" s="73"/>
      <c r="W789" s="73"/>
      <c r="X789" s="73"/>
      <c r="Y789" s="73"/>
      <c r="Z789" s="105"/>
    </row>
    <row r="790" spans="1:26" x14ac:dyDescent="0.25">
      <c r="B790" s="52" t="s">
        <v>430</v>
      </c>
      <c r="C790" s="65"/>
      <c r="D790" s="65"/>
      <c r="E790" s="134"/>
      <c r="F790" s="384">
        <f>NPV(G231,H788:AA788)+G788</f>
        <v>573970237.38648331</v>
      </c>
      <c r="G790" s="67"/>
      <c r="H790" s="73"/>
      <c r="I790" s="73"/>
      <c r="J790" s="73"/>
      <c r="K790" s="73"/>
      <c r="L790" s="73"/>
      <c r="M790" s="73"/>
      <c r="N790" s="73"/>
      <c r="O790" s="73"/>
      <c r="P790" s="73"/>
      <c r="Q790" s="73"/>
      <c r="R790" s="73"/>
      <c r="S790" s="73"/>
      <c r="T790" s="73"/>
      <c r="U790" s="73"/>
      <c r="V790" s="73"/>
      <c r="W790" s="73"/>
      <c r="X790" s="73"/>
      <c r="Y790" s="73"/>
      <c r="Z790" s="105"/>
    </row>
    <row r="791" spans="1:26" ht="15.75" thickBot="1" x14ac:dyDescent="0.3">
      <c r="B791" s="53" t="s">
        <v>3</v>
      </c>
      <c r="C791" s="57"/>
      <c r="D791" s="57"/>
      <c r="E791" s="135"/>
      <c r="F791" s="132">
        <f>IRR(F788:Z788)</f>
        <v>0.5275237115854674</v>
      </c>
      <c r="G791" s="207"/>
      <c r="H791" s="14"/>
      <c r="I791" s="14"/>
      <c r="J791" s="14"/>
      <c r="K791" s="14"/>
      <c r="L791" s="14"/>
      <c r="M791" s="14"/>
      <c r="N791" s="14"/>
      <c r="O791" s="14"/>
      <c r="P791" s="14"/>
      <c r="Q791" s="14"/>
      <c r="R791" s="14"/>
      <c r="S791" s="14"/>
      <c r="T791" s="14"/>
      <c r="U791" s="14"/>
      <c r="V791" s="14"/>
      <c r="W791" s="14"/>
      <c r="X791" s="14"/>
      <c r="Y791" s="14"/>
      <c r="Z791" s="15"/>
    </row>
    <row r="792" spans="1:26" x14ac:dyDescent="0.25">
      <c r="B792" s="1"/>
      <c r="C792" s="1"/>
      <c r="D792" s="1"/>
      <c r="E792" s="1"/>
      <c r="F792" s="1"/>
      <c r="G792" s="1"/>
    </row>
    <row r="793" spans="1:26" s="27" customFormat="1" ht="24.75" customHeight="1" x14ac:dyDescent="0.4">
      <c r="B793" s="137" t="s">
        <v>378</v>
      </c>
      <c r="C793" s="136"/>
      <c r="D793" s="136"/>
      <c r="E793" s="136"/>
      <c r="F793" s="136"/>
      <c r="G793" s="136"/>
      <c r="H793" s="136"/>
      <c r="I793" s="136"/>
      <c r="J793" s="136"/>
      <c r="K793" s="136"/>
      <c r="L793" s="136"/>
      <c r="M793" s="136"/>
      <c r="N793" s="136"/>
      <c r="O793" s="136"/>
      <c r="P793" s="136"/>
      <c r="Q793" s="136"/>
      <c r="R793" s="136"/>
      <c r="S793" s="136"/>
      <c r="T793" s="136"/>
      <c r="U793" s="136"/>
      <c r="V793" s="136"/>
      <c r="W793" s="136"/>
      <c r="X793" s="136"/>
      <c r="Y793" s="136"/>
      <c r="Z793" s="136"/>
    </row>
    <row r="794" spans="1:26" ht="15.75" thickBot="1" x14ac:dyDescent="0.3"/>
    <row r="795" spans="1:26" x14ac:dyDescent="0.25">
      <c r="A795" s="1"/>
      <c r="B795" s="35" t="s">
        <v>412</v>
      </c>
      <c r="C795" s="36"/>
      <c r="D795" s="36"/>
      <c r="E795" s="36"/>
      <c r="F795" s="36"/>
      <c r="G795" s="36"/>
      <c r="H795" s="37"/>
      <c r="I795" s="37"/>
      <c r="J795" s="37"/>
      <c r="K795" s="37"/>
      <c r="L795" s="37"/>
      <c r="M795" s="37"/>
      <c r="N795" s="37"/>
      <c r="O795" s="37"/>
      <c r="P795" s="37"/>
      <c r="Q795" s="37"/>
      <c r="R795" s="37"/>
      <c r="S795" s="37"/>
      <c r="T795" s="37"/>
      <c r="U795" s="37"/>
      <c r="V795" s="37"/>
      <c r="W795" s="37"/>
      <c r="X795" s="37"/>
      <c r="Y795" s="37"/>
      <c r="Z795" s="38"/>
    </row>
    <row r="796" spans="1:26" x14ac:dyDescent="0.25">
      <c r="B796" s="10"/>
      <c r="C796" s="2"/>
      <c r="D796" s="2"/>
      <c r="E796" s="2"/>
      <c r="F796" s="2"/>
      <c r="G796" s="2"/>
      <c r="H796" s="2"/>
      <c r="I796" s="2"/>
      <c r="J796" s="2"/>
      <c r="K796" s="2"/>
      <c r="L796" s="2"/>
      <c r="M796" s="2"/>
      <c r="N796" s="2"/>
      <c r="O796" s="2"/>
      <c r="P796" s="2"/>
      <c r="Q796" s="2"/>
      <c r="R796" s="2"/>
      <c r="S796" s="2"/>
      <c r="T796" s="2"/>
      <c r="U796" s="2"/>
      <c r="V796" s="2"/>
      <c r="W796" s="2"/>
      <c r="X796" s="2"/>
      <c r="Y796" s="2"/>
      <c r="Z796" s="17"/>
    </row>
    <row r="797" spans="1:26" x14ac:dyDescent="0.25">
      <c r="B797" s="164" t="s">
        <v>9</v>
      </c>
      <c r="C797" s="32"/>
      <c r="D797" s="32"/>
      <c r="E797" s="165" t="s">
        <v>249</v>
      </c>
      <c r="F797" s="166">
        <v>0</v>
      </c>
      <c r="G797" s="166">
        <v>1</v>
      </c>
      <c r="H797" s="166">
        <v>2</v>
      </c>
      <c r="I797" s="166">
        <v>3</v>
      </c>
      <c r="J797" s="166">
        <v>4</v>
      </c>
      <c r="K797" s="166">
        <v>5</v>
      </c>
      <c r="L797" s="166">
        <v>6</v>
      </c>
      <c r="M797" s="166">
        <v>7</v>
      </c>
      <c r="N797" s="166">
        <v>8</v>
      </c>
      <c r="O797" s="166">
        <v>9</v>
      </c>
      <c r="P797" s="166">
        <v>10</v>
      </c>
      <c r="Q797" s="166">
        <v>11</v>
      </c>
      <c r="R797" s="166">
        <v>12</v>
      </c>
      <c r="S797" s="166">
        <v>13</v>
      </c>
      <c r="T797" s="166">
        <v>14</v>
      </c>
      <c r="U797" s="166">
        <v>15</v>
      </c>
      <c r="V797" s="166">
        <v>16</v>
      </c>
      <c r="W797" s="166">
        <v>17</v>
      </c>
      <c r="X797" s="166">
        <v>18</v>
      </c>
      <c r="Y797" s="166">
        <v>19</v>
      </c>
      <c r="Z797" s="167">
        <v>20</v>
      </c>
    </row>
    <row r="798" spans="1:26" x14ac:dyDescent="0.25">
      <c r="B798" s="77" t="s">
        <v>89</v>
      </c>
      <c r="C798" s="2"/>
      <c r="D798" s="2"/>
      <c r="E798" s="4"/>
      <c r="F798" s="63"/>
      <c r="G798" s="8"/>
      <c r="H798" s="8"/>
      <c r="I798" s="8"/>
      <c r="J798" s="8"/>
      <c r="K798" s="8"/>
      <c r="L798" s="8"/>
      <c r="M798" s="8"/>
      <c r="N798" s="8"/>
      <c r="O798" s="8"/>
      <c r="P798" s="8"/>
      <c r="Q798" s="2"/>
      <c r="R798" s="2"/>
      <c r="S798" s="2"/>
      <c r="T798" s="2"/>
      <c r="U798" s="2"/>
      <c r="V798" s="2"/>
      <c r="W798" s="2"/>
      <c r="X798" s="2"/>
      <c r="Y798" s="2"/>
      <c r="Z798" s="17"/>
    </row>
    <row r="799" spans="1:26" x14ac:dyDescent="0.25">
      <c r="B799" s="12" t="s">
        <v>4</v>
      </c>
      <c r="C799" s="4"/>
      <c r="D799" s="4"/>
      <c r="E799" s="4" t="s">
        <v>39</v>
      </c>
      <c r="F799" s="146">
        <f t="shared" ref="F799:Z799" si="346">F389</f>
        <v>343.5</v>
      </c>
      <c r="G799" s="67">
        <f t="shared" si="346"/>
        <v>343.5</v>
      </c>
      <c r="H799" s="67">
        <f t="shared" si="346"/>
        <v>343.5</v>
      </c>
      <c r="I799" s="67">
        <f t="shared" si="346"/>
        <v>343.5</v>
      </c>
      <c r="J799" s="67">
        <f t="shared" si="346"/>
        <v>343.5</v>
      </c>
      <c r="K799" s="67">
        <f t="shared" si="346"/>
        <v>343.5</v>
      </c>
      <c r="L799" s="67">
        <f t="shared" si="346"/>
        <v>343.5</v>
      </c>
      <c r="M799" s="67">
        <f t="shared" si="346"/>
        <v>343.5</v>
      </c>
      <c r="N799" s="67">
        <f t="shared" si="346"/>
        <v>343.5</v>
      </c>
      <c r="O799" s="67">
        <f t="shared" si="346"/>
        <v>343.5</v>
      </c>
      <c r="P799" s="67">
        <f t="shared" si="346"/>
        <v>343.5</v>
      </c>
      <c r="Q799" s="67">
        <f t="shared" si="346"/>
        <v>343.5</v>
      </c>
      <c r="R799" s="67">
        <f t="shared" si="346"/>
        <v>343.5</v>
      </c>
      <c r="S799" s="67">
        <f t="shared" si="346"/>
        <v>343.5</v>
      </c>
      <c r="T799" s="67">
        <f t="shared" si="346"/>
        <v>343.5</v>
      </c>
      <c r="U799" s="67">
        <f t="shared" si="346"/>
        <v>343.5</v>
      </c>
      <c r="V799" s="67">
        <f t="shared" si="346"/>
        <v>343.5</v>
      </c>
      <c r="W799" s="67">
        <f t="shared" si="346"/>
        <v>343.5</v>
      </c>
      <c r="X799" s="67">
        <f t="shared" si="346"/>
        <v>343.5</v>
      </c>
      <c r="Y799" s="67">
        <f t="shared" si="346"/>
        <v>343.5</v>
      </c>
      <c r="Z799" s="149">
        <f t="shared" si="346"/>
        <v>343.5</v>
      </c>
    </row>
    <row r="800" spans="1:26" x14ac:dyDescent="0.25">
      <c r="B800" s="10" t="s">
        <v>0</v>
      </c>
      <c r="C800" s="4"/>
      <c r="D800" s="4"/>
      <c r="E800" s="4" t="s">
        <v>39</v>
      </c>
      <c r="F800" s="146">
        <f t="shared" ref="F800:Z800" si="347">F390*$G$236</f>
        <v>1493.0220000000002</v>
      </c>
      <c r="G800" s="67">
        <f t="shared" si="347"/>
        <v>1493.0220000000002</v>
      </c>
      <c r="H800" s="67">
        <f t="shared" si="347"/>
        <v>1493.0220000000002</v>
      </c>
      <c r="I800" s="67">
        <f t="shared" si="347"/>
        <v>1493.0220000000002</v>
      </c>
      <c r="J800" s="67">
        <f t="shared" si="347"/>
        <v>1493.0220000000002</v>
      </c>
      <c r="K800" s="67">
        <f t="shared" si="347"/>
        <v>1493.0220000000002</v>
      </c>
      <c r="L800" s="67">
        <f t="shared" si="347"/>
        <v>1493.0220000000002</v>
      </c>
      <c r="M800" s="67">
        <f t="shared" si="347"/>
        <v>1493.0220000000002</v>
      </c>
      <c r="N800" s="67">
        <f t="shared" si="347"/>
        <v>1493.0220000000002</v>
      </c>
      <c r="O800" s="67">
        <f t="shared" si="347"/>
        <v>1493.0220000000002</v>
      </c>
      <c r="P800" s="67">
        <f t="shared" si="347"/>
        <v>1493.0220000000002</v>
      </c>
      <c r="Q800" s="67">
        <f t="shared" si="347"/>
        <v>1493.0220000000002</v>
      </c>
      <c r="R800" s="67">
        <f t="shared" si="347"/>
        <v>1493.0220000000002</v>
      </c>
      <c r="S800" s="67">
        <f t="shared" si="347"/>
        <v>1493.0220000000002</v>
      </c>
      <c r="T800" s="67">
        <f t="shared" si="347"/>
        <v>1493.0220000000002</v>
      </c>
      <c r="U800" s="67">
        <f t="shared" si="347"/>
        <v>1493.0220000000002</v>
      </c>
      <c r="V800" s="67">
        <f t="shared" si="347"/>
        <v>1493.0220000000002</v>
      </c>
      <c r="W800" s="67">
        <f t="shared" si="347"/>
        <v>1493.0220000000002</v>
      </c>
      <c r="X800" s="67">
        <f t="shared" si="347"/>
        <v>1493.0220000000002</v>
      </c>
      <c r="Y800" s="67">
        <f t="shared" si="347"/>
        <v>1493.0220000000002</v>
      </c>
      <c r="Z800" s="149">
        <f t="shared" si="347"/>
        <v>1493.0220000000002</v>
      </c>
    </row>
    <row r="801" spans="2:26" x14ac:dyDescent="0.25">
      <c r="B801" s="10" t="s">
        <v>82</v>
      </c>
      <c r="C801" s="4"/>
      <c r="D801" s="4"/>
      <c r="E801" s="4" t="s">
        <v>39</v>
      </c>
      <c r="F801" s="146">
        <f t="shared" ref="F801:Z801" si="348">F391</f>
        <v>2290</v>
      </c>
      <c r="G801" s="67">
        <f t="shared" si="348"/>
        <v>2290</v>
      </c>
      <c r="H801" s="67">
        <f t="shared" si="348"/>
        <v>2290</v>
      </c>
      <c r="I801" s="67">
        <f t="shared" si="348"/>
        <v>2290</v>
      </c>
      <c r="J801" s="67">
        <f t="shared" si="348"/>
        <v>2290</v>
      </c>
      <c r="K801" s="67">
        <f t="shared" si="348"/>
        <v>2290</v>
      </c>
      <c r="L801" s="67">
        <f t="shared" si="348"/>
        <v>2290</v>
      </c>
      <c r="M801" s="67">
        <f t="shared" si="348"/>
        <v>2290</v>
      </c>
      <c r="N801" s="67">
        <f t="shared" si="348"/>
        <v>2290</v>
      </c>
      <c r="O801" s="67">
        <f t="shared" si="348"/>
        <v>2290</v>
      </c>
      <c r="P801" s="67">
        <f t="shared" si="348"/>
        <v>2290</v>
      </c>
      <c r="Q801" s="67">
        <f t="shared" si="348"/>
        <v>2290</v>
      </c>
      <c r="R801" s="67">
        <f t="shared" si="348"/>
        <v>2290</v>
      </c>
      <c r="S801" s="67">
        <f t="shared" si="348"/>
        <v>2290</v>
      </c>
      <c r="T801" s="67">
        <f t="shared" si="348"/>
        <v>2290</v>
      </c>
      <c r="U801" s="67">
        <f t="shared" si="348"/>
        <v>2290</v>
      </c>
      <c r="V801" s="67">
        <f t="shared" si="348"/>
        <v>2290</v>
      </c>
      <c r="W801" s="67">
        <f t="shared" si="348"/>
        <v>2290</v>
      </c>
      <c r="X801" s="67">
        <f t="shared" si="348"/>
        <v>2290</v>
      </c>
      <c r="Y801" s="67">
        <f t="shared" si="348"/>
        <v>2290</v>
      </c>
      <c r="Z801" s="149">
        <f t="shared" si="348"/>
        <v>2290</v>
      </c>
    </row>
    <row r="802" spans="2:26" x14ac:dyDescent="0.25">
      <c r="B802" s="10" t="s">
        <v>84</v>
      </c>
      <c r="C802" s="4"/>
      <c r="D802" s="4"/>
      <c r="E802" s="4" t="s">
        <v>39</v>
      </c>
      <c r="F802" s="146">
        <f t="shared" ref="F802:Z802" si="349">F392</f>
        <v>1645.2074391988556</v>
      </c>
      <c r="G802" s="67">
        <f t="shared" si="349"/>
        <v>1645.2074391988556</v>
      </c>
      <c r="H802" s="67">
        <f t="shared" si="349"/>
        <v>1645.2074391988556</v>
      </c>
      <c r="I802" s="67">
        <f t="shared" si="349"/>
        <v>1645.2074391988556</v>
      </c>
      <c r="J802" s="67">
        <f t="shared" si="349"/>
        <v>1645.2074391988556</v>
      </c>
      <c r="K802" s="67">
        <f t="shared" si="349"/>
        <v>1645.2074391988556</v>
      </c>
      <c r="L802" s="67">
        <f t="shared" si="349"/>
        <v>1645.2074391988556</v>
      </c>
      <c r="M802" s="67">
        <f t="shared" si="349"/>
        <v>1645.2074391988556</v>
      </c>
      <c r="N802" s="67">
        <f t="shared" si="349"/>
        <v>1645.2074391988556</v>
      </c>
      <c r="O802" s="67">
        <f t="shared" si="349"/>
        <v>1645.2074391988556</v>
      </c>
      <c r="P802" s="67">
        <f t="shared" si="349"/>
        <v>1645.2074391988556</v>
      </c>
      <c r="Q802" s="67">
        <f t="shared" si="349"/>
        <v>1645.2074391988556</v>
      </c>
      <c r="R802" s="67">
        <f t="shared" si="349"/>
        <v>1645.2074391988556</v>
      </c>
      <c r="S802" s="67">
        <f t="shared" si="349"/>
        <v>1645.2074391988556</v>
      </c>
      <c r="T802" s="67">
        <f t="shared" si="349"/>
        <v>1645.2074391988556</v>
      </c>
      <c r="U802" s="67">
        <f t="shared" si="349"/>
        <v>1645.2074391988556</v>
      </c>
      <c r="V802" s="67">
        <f t="shared" si="349"/>
        <v>1645.2074391988556</v>
      </c>
      <c r="W802" s="67">
        <f t="shared" si="349"/>
        <v>1645.2074391988556</v>
      </c>
      <c r="X802" s="67">
        <f t="shared" si="349"/>
        <v>1645.2074391988556</v>
      </c>
      <c r="Y802" s="67">
        <f t="shared" si="349"/>
        <v>1645.2074391988556</v>
      </c>
      <c r="Z802" s="149">
        <f t="shared" si="349"/>
        <v>1645.2074391988556</v>
      </c>
    </row>
    <row r="803" spans="2:26" x14ac:dyDescent="0.25">
      <c r="B803" s="10" t="s">
        <v>1</v>
      </c>
      <c r="C803" s="4"/>
      <c r="D803" s="4"/>
      <c r="E803" s="4" t="s">
        <v>39</v>
      </c>
      <c r="F803" s="206">
        <f t="shared" ref="F803:Z803" si="350">F393*$G$237</f>
        <v>9446.25</v>
      </c>
      <c r="G803" s="205">
        <f t="shared" si="350"/>
        <v>9446.25</v>
      </c>
      <c r="H803" s="205">
        <f t="shared" si="350"/>
        <v>9446.25</v>
      </c>
      <c r="I803" s="205">
        <f t="shared" si="350"/>
        <v>9446.25</v>
      </c>
      <c r="J803" s="205">
        <f t="shared" si="350"/>
        <v>9446.25</v>
      </c>
      <c r="K803" s="334">
        <f t="shared" si="350"/>
        <v>9446.25</v>
      </c>
      <c r="L803" s="205">
        <f t="shared" si="350"/>
        <v>9446.25</v>
      </c>
      <c r="M803" s="205">
        <f t="shared" si="350"/>
        <v>9446.25</v>
      </c>
      <c r="N803" s="205">
        <f t="shared" si="350"/>
        <v>9446.25</v>
      </c>
      <c r="O803" s="205">
        <f t="shared" si="350"/>
        <v>9446.25</v>
      </c>
      <c r="P803" s="205">
        <f t="shared" si="350"/>
        <v>9446.25</v>
      </c>
      <c r="Q803" s="205">
        <f t="shared" si="350"/>
        <v>9446.25</v>
      </c>
      <c r="R803" s="205">
        <f t="shared" si="350"/>
        <v>9446.25</v>
      </c>
      <c r="S803" s="205">
        <f t="shared" si="350"/>
        <v>9446.25</v>
      </c>
      <c r="T803" s="205">
        <f t="shared" si="350"/>
        <v>9446.25</v>
      </c>
      <c r="U803" s="205">
        <f t="shared" si="350"/>
        <v>9446.25</v>
      </c>
      <c r="V803" s="205">
        <f t="shared" si="350"/>
        <v>9446.25</v>
      </c>
      <c r="W803" s="205">
        <f t="shared" si="350"/>
        <v>9446.25</v>
      </c>
      <c r="X803" s="205">
        <f t="shared" si="350"/>
        <v>9446.25</v>
      </c>
      <c r="Y803" s="205">
        <f t="shared" si="350"/>
        <v>9446.25</v>
      </c>
      <c r="Z803" s="233">
        <f t="shared" si="350"/>
        <v>9446.25</v>
      </c>
    </row>
    <row r="804" spans="2:26" x14ac:dyDescent="0.25">
      <c r="B804" s="83" t="s">
        <v>14</v>
      </c>
      <c r="C804" s="59"/>
      <c r="D804" s="59"/>
      <c r="E804" s="84" t="s">
        <v>39</v>
      </c>
      <c r="F804" s="106">
        <f>SUM(F799:F803)</f>
        <v>15217.979439198854</v>
      </c>
      <c r="G804" s="107">
        <f t="shared" ref="G804:Z804" si="351">SUM(G799:G803)</f>
        <v>15217.979439198854</v>
      </c>
      <c r="H804" s="107">
        <f t="shared" si="351"/>
        <v>15217.979439198854</v>
      </c>
      <c r="I804" s="107">
        <f t="shared" si="351"/>
        <v>15217.979439198854</v>
      </c>
      <c r="J804" s="107">
        <f t="shared" si="351"/>
        <v>15217.979439198854</v>
      </c>
      <c r="K804" s="107">
        <f t="shared" si="351"/>
        <v>15217.979439198854</v>
      </c>
      <c r="L804" s="107">
        <f t="shared" si="351"/>
        <v>15217.979439198854</v>
      </c>
      <c r="M804" s="107">
        <f t="shared" si="351"/>
        <v>15217.979439198854</v>
      </c>
      <c r="N804" s="107">
        <f t="shared" si="351"/>
        <v>15217.979439198854</v>
      </c>
      <c r="O804" s="107">
        <f t="shared" si="351"/>
        <v>15217.979439198854</v>
      </c>
      <c r="P804" s="107">
        <f t="shared" si="351"/>
        <v>15217.979439198854</v>
      </c>
      <c r="Q804" s="107">
        <f t="shared" si="351"/>
        <v>15217.979439198854</v>
      </c>
      <c r="R804" s="107">
        <f t="shared" si="351"/>
        <v>15217.979439198854</v>
      </c>
      <c r="S804" s="107">
        <f t="shared" si="351"/>
        <v>15217.979439198854</v>
      </c>
      <c r="T804" s="107">
        <f t="shared" si="351"/>
        <v>15217.979439198854</v>
      </c>
      <c r="U804" s="107">
        <f t="shared" si="351"/>
        <v>15217.979439198854</v>
      </c>
      <c r="V804" s="107">
        <f t="shared" si="351"/>
        <v>15217.979439198854</v>
      </c>
      <c r="W804" s="107">
        <f t="shared" si="351"/>
        <v>15217.979439198854</v>
      </c>
      <c r="X804" s="107">
        <f t="shared" si="351"/>
        <v>15217.979439198854</v>
      </c>
      <c r="Y804" s="107">
        <f t="shared" si="351"/>
        <v>15217.979439198854</v>
      </c>
      <c r="Z804" s="108">
        <f t="shared" si="351"/>
        <v>15217.979439198854</v>
      </c>
    </row>
    <row r="805" spans="2:26" x14ac:dyDescent="0.25">
      <c r="B805" s="12"/>
      <c r="C805" s="2"/>
      <c r="D805" s="2"/>
      <c r="E805" s="2"/>
      <c r="F805" s="184"/>
      <c r="G805" s="73"/>
      <c r="H805" s="73"/>
      <c r="I805" s="73"/>
      <c r="J805" s="73"/>
      <c r="K805" s="73"/>
      <c r="L805" s="73"/>
      <c r="M805" s="73"/>
      <c r="N805" s="73"/>
      <c r="O805" s="73"/>
      <c r="P805" s="73"/>
      <c r="Q805" s="73"/>
      <c r="R805" s="73"/>
      <c r="S805" s="73"/>
      <c r="T805" s="73"/>
      <c r="U805" s="73"/>
      <c r="V805" s="73"/>
      <c r="W805" s="73"/>
      <c r="X805" s="73"/>
      <c r="Y805" s="73"/>
      <c r="Z805" s="105"/>
    </row>
    <row r="806" spans="2:26" x14ac:dyDescent="0.25">
      <c r="B806" s="77" t="s">
        <v>108</v>
      </c>
      <c r="C806" s="2"/>
      <c r="D806" s="2"/>
      <c r="E806" s="4"/>
      <c r="F806" s="184"/>
      <c r="G806" s="73"/>
      <c r="H806" s="73"/>
      <c r="I806" s="73"/>
      <c r="J806" s="73"/>
      <c r="K806" s="73"/>
      <c r="L806" s="73"/>
      <c r="M806" s="73"/>
      <c r="N806" s="73"/>
      <c r="O806" s="73"/>
      <c r="P806" s="73"/>
      <c r="Q806" s="73"/>
      <c r="R806" s="73"/>
      <c r="S806" s="73"/>
      <c r="T806" s="73"/>
      <c r="U806" s="73"/>
      <c r="V806" s="73"/>
      <c r="W806" s="73"/>
      <c r="X806" s="73"/>
      <c r="Y806" s="73"/>
      <c r="Z806" s="105"/>
    </row>
    <row r="807" spans="2:26" x14ac:dyDescent="0.25">
      <c r="B807" s="12" t="s">
        <v>4</v>
      </c>
      <c r="C807" s="4"/>
      <c r="D807" s="4"/>
      <c r="E807" s="4" t="s">
        <v>39</v>
      </c>
      <c r="F807" s="146">
        <f t="shared" ref="F807:Z807" si="352">F397</f>
        <v>457.2</v>
      </c>
      <c r="G807" s="67">
        <f t="shared" si="352"/>
        <v>457.2</v>
      </c>
      <c r="H807" s="67">
        <f t="shared" si="352"/>
        <v>457.2</v>
      </c>
      <c r="I807" s="67">
        <f t="shared" si="352"/>
        <v>457.2</v>
      </c>
      <c r="J807" s="67">
        <f t="shared" si="352"/>
        <v>457.2</v>
      </c>
      <c r="K807" s="67">
        <f t="shared" si="352"/>
        <v>457.2</v>
      </c>
      <c r="L807" s="67">
        <f t="shared" si="352"/>
        <v>457.2</v>
      </c>
      <c r="M807" s="67">
        <f t="shared" si="352"/>
        <v>457.2</v>
      </c>
      <c r="N807" s="67">
        <f t="shared" si="352"/>
        <v>457.2</v>
      </c>
      <c r="O807" s="67">
        <f t="shared" si="352"/>
        <v>457.2</v>
      </c>
      <c r="P807" s="67">
        <f t="shared" si="352"/>
        <v>457.2</v>
      </c>
      <c r="Q807" s="67">
        <f t="shared" si="352"/>
        <v>457.2</v>
      </c>
      <c r="R807" s="67">
        <f t="shared" si="352"/>
        <v>457.2</v>
      </c>
      <c r="S807" s="67">
        <f t="shared" si="352"/>
        <v>457.2</v>
      </c>
      <c r="T807" s="67">
        <f t="shared" si="352"/>
        <v>457.2</v>
      </c>
      <c r="U807" s="67">
        <f t="shared" si="352"/>
        <v>457.2</v>
      </c>
      <c r="V807" s="67">
        <f t="shared" si="352"/>
        <v>457.2</v>
      </c>
      <c r="W807" s="67">
        <f t="shared" si="352"/>
        <v>457.2</v>
      </c>
      <c r="X807" s="67">
        <f t="shared" si="352"/>
        <v>457.2</v>
      </c>
      <c r="Y807" s="67">
        <f t="shared" si="352"/>
        <v>457.2</v>
      </c>
      <c r="Z807" s="149">
        <f t="shared" si="352"/>
        <v>457.2</v>
      </c>
    </row>
    <row r="808" spans="2:26" x14ac:dyDescent="0.25">
      <c r="B808" s="10" t="s">
        <v>0</v>
      </c>
      <c r="C808" s="4"/>
      <c r="D808" s="4"/>
      <c r="E808" s="4" t="s">
        <v>39</v>
      </c>
      <c r="F808" s="146">
        <f t="shared" ref="F808:Z808" si="353">F398*$G$236</f>
        <v>1161.9065050000002</v>
      </c>
      <c r="G808" s="67">
        <f t="shared" si="353"/>
        <v>1161.9065050000002</v>
      </c>
      <c r="H808" s="67">
        <f t="shared" si="353"/>
        <v>1161.9065050000002</v>
      </c>
      <c r="I808" s="67">
        <f t="shared" si="353"/>
        <v>1161.9065050000002</v>
      </c>
      <c r="J808" s="67">
        <f t="shared" si="353"/>
        <v>1161.9065050000002</v>
      </c>
      <c r="K808" s="67">
        <f t="shared" si="353"/>
        <v>1161.9065050000002</v>
      </c>
      <c r="L808" s="67">
        <f t="shared" si="353"/>
        <v>1161.9065050000002</v>
      </c>
      <c r="M808" s="67">
        <f t="shared" si="353"/>
        <v>1161.9065050000002</v>
      </c>
      <c r="N808" s="67">
        <f t="shared" si="353"/>
        <v>1161.9065050000002</v>
      </c>
      <c r="O808" s="67">
        <f t="shared" si="353"/>
        <v>1161.9065050000002</v>
      </c>
      <c r="P808" s="67">
        <f t="shared" si="353"/>
        <v>1161.9065050000002</v>
      </c>
      <c r="Q808" s="67">
        <f t="shared" si="353"/>
        <v>1161.9065050000002</v>
      </c>
      <c r="R808" s="67">
        <f t="shared" si="353"/>
        <v>1161.9065050000002</v>
      </c>
      <c r="S808" s="67">
        <f t="shared" si="353"/>
        <v>1161.9065050000002</v>
      </c>
      <c r="T808" s="67">
        <f t="shared" si="353"/>
        <v>1161.9065050000002</v>
      </c>
      <c r="U808" s="67">
        <f t="shared" si="353"/>
        <v>1161.9065050000002</v>
      </c>
      <c r="V808" s="67">
        <f t="shared" si="353"/>
        <v>1161.9065050000002</v>
      </c>
      <c r="W808" s="67">
        <f t="shared" si="353"/>
        <v>1161.9065050000002</v>
      </c>
      <c r="X808" s="67">
        <f t="shared" si="353"/>
        <v>1161.9065050000002</v>
      </c>
      <c r="Y808" s="67">
        <f t="shared" si="353"/>
        <v>1161.9065050000002</v>
      </c>
      <c r="Z808" s="149">
        <f t="shared" si="353"/>
        <v>1161.9065050000002</v>
      </c>
    </row>
    <row r="809" spans="2:26" x14ac:dyDescent="0.25">
      <c r="B809" s="10" t="s">
        <v>82</v>
      </c>
      <c r="C809" s="4"/>
      <c r="D809" s="4"/>
      <c r="E809" s="4" t="s">
        <v>39</v>
      </c>
      <c r="F809" s="146">
        <f t="shared" ref="F809:Z809" si="354">F399</f>
        <v>685.8</v>
      </c>
      <c r="G809" s="67">
        <f t="shared" si="354"/>
        <v>685.8</v>
      </c>
      <c r="H809" s="67">
        <f t="shared" si="354"/>
        <v>685.8</v>
      </c>
      <c r="I809" s="67">
        <f t="shared" si="354"/>
        <v>685.8</v>
      </c>
      <c r="J809" s="67">
        <f t="shared" si="354"/>
        <v>685.8</v>
      </c>
      <c r="K809" s="67">
        <f t="shared" si="354"/>
        <v>685.8</v>
      </c>
      <c r="L809" s="67">
        <f t="shared" si="354"/>
        <v>685.8</v>
      </c>
      <c r="M809" s="67">
        <f t="shared" si="354"/>
        <v>685.8</v>
      </c>
      <c r="N809" s="67">
        <f t="shared" si="354"/>
        <v>685.8</v>
      </c>
      <c r="O809" s="67">
        <f t="shared" si="354"/>
        <v>685.8</v>
      </c>
      <c r="P809" s="67">
        <f t="shared" si="354"/>
        <v>685.8</v>
      </c>
      <c r="Q809" s="67">
        <f t="shared" si="354"/>
        <v>685.8</v>
      </c>
      <c r="R809" s="67">
        <f t="shared" si="354"/>
        <v>685.8</v>
      </c>
      <c r="S809" s="67">
        <f t="shared" si="354"/>
        <v>685.8</v>
      </c>
      <c r="T809" s="67">
        <f t="shared" si="354"/>
        <v>685.8</v>
      </c>
      <c r="U809" s="67">
        <f t="shared" si="354"/>
        <v>685.8</v>
      </c>
      <c r="V809" s="67">
        <f t="shared" si="354"/>
        <v>685.8</v>
      </c>
      <c r="W809" s="67">
        <f t="shared" si="354"/>
        <v>685.8</v>
      </c>
      <c r="X809" s="67">
        <f t="shared" si="354"/>
        <v>685.8</v>
      </c>
      <c r="Y809" s="67">
        <f t="shared" si="354"/>
        <v>685.8</v>
      </c>
      <c r="Z809" s="149">
        <f t="shared" si="354"/>
        <v>685.8</v>
      </c>
    </row>
    <row r="810" spans="2:26" x14ac:dyDescent="0.25">
      <c r="B810" s="10" t="s">
        <v>84</v>
      </c>
      <c r="C810" s="4"/>
      <c r="D810" s="4"/>
      <c r="E810" s="4" t="s">
        <v>39</v>
      </c>
      <c r="F810" s="146">
        <f t="shared" ref="F810:Z810" si="355">F400</f>
        <v>1645.2074391988556</v>
      </c>
      <c r="G810" s="67">
        <f t="shared" si="355"/>
        <v>1645.2074391988556</v>
      </c>
      <c r="H810" s="67">
        <f t="shared" si="355"/>
        <v>1645.2074391988556</v>
      </c>
      <c r="I810" s="67">
        <f t="shared" si="355"/>
        <v>1645.2074391988556</v>
      </c>
      <c r="J810" s="67">
        <f t="shared" si="355"/>
        <v>1645.2074391988556</v>
      </c>
      <c r="K810" s="67">
        <f t="shared" si="355"/>
        <v>1645.2074391988556</v>
      </c>
      <c r="L810" s="67">
        <f t="shared" si="355"/>
        <v>1645.2074391988556</v>
      </c>
      <c r="M810" s="67">
        <f t="shared" si="355"/>
        <v>1645.2074391988556</v>
      </c>
      <c r="N810" s="67">
        <f t="shared" si="355"/>
        <v>1645.2074391988556</v>
      </c>
      <c r="O810" s="67">
        <f t="shared" si="355"/>
        <v>1645.2074391988556</v>
      </c>
      <c r="P810" s="67">
        <f t="shared" si="355"/>
        <v>1645.2074391988556</v>
      </c>
      <c r="Q810" s="67">
        <f t="shared" si="355"/>
        <v>1645.2074391988556</v>
      </c>
      <c r="R810" s="67">
        <f t="shared" si="355"/>
        <v>1645.2074391988556</v>
      </c>
      <c r="S810" s="67">
        <f t="shared" si="355"/>
        <v>1645.2074391988556</v>
      </c>
      <c r="T810" s="67">
        <f t="shared" si="355"/>
        <v>1645.2074391988556</v>
      </c>
      <c r="U810" s="67">
        <f t="shared" si="355"/>
        <v>1645.2074391988556</v>
      </c>
      <c r="V810" s="67">
        <f t="shared" si="355"/>
        <v>1645.2074391988556</v>
      </c>
      <c r="W810" s="67">
        <f t="shared" si="355"/>
        <v>1645.2074391988556</v>
      </c>
      <c r="X810" s="67">
        <f t="shared" si="355"/>
        <v>1645.2074391988556</v>
      </c>
      <c r="Y810" s="67">
        <f t="shared" si="355"/>
        <v>1645.2074391988556</v>
      </c>
      <c r="Z810" s="149">
        <f t="shared" si="355"/>
        <v>1645.2074391988556</v>
      </c>
    </row>
    <row r="811" spans="2:26" x14ac:dyDescent="0.25">
      <c r="B811" s="10" t="s">
        <v>1</v>
      </c>
      <c r="C811" s="4"/>
      <c r="D811" s="4"/>
      <c r="E811" s="4" t="s">
        <v>39</v>
      </c>
      <c r="F811" s="206">
        <f t="shared" ref="F811:Z811" si="356">F401*$G$237</f>
        <v>8951.25</v>
      </c>
      <c r="G811" s="205">
        <f t="shared" si="356"/>
        <v>8951.25</v>
      </c>
      <c r="H811" s="205">
        <f t="shared" si="356"/>
        <v>8951.25</v>
      </c>
      <c r="I811" s="205">
        <f t="shared" si="356"/>
        <v>8951.25</v>
      </c>
      <c r="J811" s="205">
        <f t="shared" si="356"/>
        <v>8951.25</v>
      </c>
      <c r="K811" s="205">
        <f t="shared" si="356"/>
        <v>8951.25</v>
      </c>
      <c r="L811" s="205">
        <f t="shared" si="356"/>
        <v>8951.25</v>
      </c>
      <c r="M811" s="205">
        <f t="shared" si="356"/>
        <v>8951.25</v>
      </c>
      <c r="N811" s="205">
        <f t="shared" si="356"/>
        <v>8951.25</v>
      </c>
      <c r="O811" s="205">
        <f t="shared" si="356"/>
        <v>8951.25</v>
      </c>
      <c r="P811" s="205">
        <f t="shared" si="356"/>
        <v>8951.25</v>
      </c>
      <c r="Q811" s="205">
        <f t="shared" si="356"/>
        <v>8951.25</v>
      </c>
      <c r="R811" s="205">
        <f t="shared" si="356"/>
        <v>8951.25</v>
      </c>
      <c r="S811" s="205">
        <f t="shared" si="356"/>
        <v>8951.25</v>
      </c>
      <c r="T811" s="205">
        <f t="shared" si="356"/>
        <v>8951.25</v>
      </c>
      <c r="U811" s="205">
        <f t="shared" si="356"/>
        <v>8951.25</v>
      </c>
      <c r="V811" s="205">
        <f t="shared" si="356"/>
        <v>8951.25</v>
      </c>
      <c r="W811" s="205">
        <f t="shared" si="356"/>
        <v>8951.25</v>
      </c>
      <c r="X811" s="205">
        <f t="shared" si="356"/>
        <v>8951.25</v>
      </c>
      <c r="Y811" s="205">
        <f t="shared" si="356"/>
        <v>8951.25</v>
      </c>
      <c r="Z811" s="233">
        <f t="shared" si="356"/>
        <v>8951.25</v>
      </c>
    </row>
    <row r="812" spans="2:26" x14ac:dyDescent="0.25">
      <c r="B812" s="83" t="s">
        <v>14</v>
      </c>
      <c r="C812" s="59"/>
      <c r="D812" s="59"/>
      <c r="E812" s="84" t="s">
        <v>39</v>
      </c>
      <c r="F812" s="106">
        <f>SUM(F807:F811)</f>
        <v>12901.363944198856</v>
      </c>
      <c r="G812" s="107">
        <f>SUM(G807:G811)</f>
        <v>12901.363944198856</v>
      </c>
      <c r="H812" s="107">
        <f t="shared" ref="H812:O812" si="357">SUM(H807:H811)</f>
        <v>12901.363944198856</v>
      </c>
      <c r="I812" s="107">
        <f t="shared" si="357"/>
        <v>12901.363944198856</v>
      </c>
      <c r="J812" s="107">
        <f t="shared" si="357"/>
        <v>12901.363944198856</v>
      </c>
      <c r="K812" s="107">
        <f t="shared" si="357"/>
        <v>12901.363944198856</v>
      </c>
      <c r="L812" s="107">
        <f t="shared" si="357"/>
        <v>12901.363944198856</v>
      </c>
      <c r="M812" s="107">
        <f t="shared" si="357"/>
        <v>12901.363944198856</v>
      </c>
      <c r="N812" s="107">
        <f t="shared" si="357"/>
        <v>12901.363944198856</v>
      </c>
      <c r="O812" s="107">
        <f t="shared" si="357"/>
        <v>12901.363944198856</v>
      </c>
      <c r="P812" s="107">
        <f>SUM(P807:P811)</f>
        <v>12901.363944198856</v>
      </c>
      <c r="Q812" s="107">
        <f t="shared" ref="Q812:Z812" si="358">SUM(Q807:Q811)</f>
        <v>12901.363944198856</v>
      </c>
      <c r="R812" s="107">
        <f t="shared" si="358"/>
        <v>12901.363944198856</v>
      </c>
      <c r="S812" s="107">
        <f t="shared" si="358"/>
        <v>12901.363944198856</v>
      </c>
      <c r="T812" s="107">
        <f t="shared" si="358"/>
        <v>12901.363944198856</v>
      </c>
      <c r="U812" s="107">
        <f t="shared" si="358"/>
        <v>12901.363944198856</v>
      </c>
      <c r="V812" s="107">
        <f t="shared" si="358"/>
        <v>12901.363944198856</v>
      </c>
      <c r="W812" s="107">
        <f t="shared" si="358"/>
        <v>12901.363944198856</v>
      </c>
      <c r="X812" s="107">
        <f t="shared" si="358"/>
        <v>12901.363944198856</v>
      </c>
      <c r="Y812" s="107">
        <f t="shared" si="358"/>
        <v>12901.363944198856</v>
      </c>
      <c r="Z812" s="108">
        <f t="shared" si="358"/>
        <v>12901.363944198856</v>
      </c>
    </row>
    <row r="813" spans="2:26" x14ac:dyDescent="0.25">
      <c r="B813" s="12"/>
      <c r="C813" s="2"/>
      <c r="D813" s="2"/>
      <c r="E813" s="4"/>
      <c r="F813" s="184"/>
      <c r="G813" s="73"/>
      <c r="H813" s="73"/>
      <c r="I813" s="73"/>
      <c r="J813" s="73"/>
      <c r="K813" s="73"/>
      <c r="L813" s="73"/>
      <c r="M813" s="73"/>
      <c r="N813" s="73"/>
      <c r="O813" s="73"/>
      <c r="P813" s="73"/>
      <c r="Q813" s="73"/>
      <c r="R813" s="73"/>
      <c r="S813" s="73"/>
      <c r="T813" s="73"/>
      <c r="U813" s="73"/>
      <c r="V813" s="73"/>
      <c r="W813" s="73"/>
      <c r="X813" s="73"/>
      <c r="Y813" s="73"/>
      <c r="Z813" s="105"/>
    </row>
    <row r="814" spans="2:26" x14ac:dyDescent="0.25">
      <c r="B814" s="78" t="s">
        <v>292</v>
      </c>
      <c r="C814" s="2"/>
      <c r="D814" s="2"/>
      <c r="E814" s="2"/>
      <c r="F814" s="184"/>
      <c r="G814" s="67"/>
      <c r="H814" s="67"/>
      <c r="I814" s="73"/>
      <c r="J814" s="67"/>
      <c r="K814" s="67"/>
      <c r="L814" s="67"/>
      <c r="M814" s="67"/>
      <c r="N814" s="67"/>
      <c r="O814" s="67"/>
      <c r="P814" s="67"/>
      <c r="Q814" s="67"/>
      <c r="R814" s="67"/>
      <c r="S814" s="67"/>
      <c r="T814" s="67"/>
      <c r="U814" s="67"/>
      <c r="V814" s="67"/>
      <c r="W814" s="67"/>
      <c r="X814" s="67"/>
      <c r="Y814" s="67"/>
      <c r="Z814" s="149"/>
    </row>
    <row r="815" spans="2:26" x14ac:dyDescent="0.25">
      <c r="B815" s="12" t="s">
        <v>4</v>
      </c>
      <c r="C815" s="4"/>
      <c r="D815" s="4"/>
      <c r="E815" s="4" t="s">
        <v>39</v>
      </c>
      <c r="F815" s="146">
        <f t="shared" ref="F815:Z815" si="359">F405</f>
        <v>1600</v>
      </c>
      <c r="G815" s="67">
        <f t="shared" si="359"/>
        <v>1600</v>
      </c>
      <c r="H815" s="67">
        <f t="shared" si="359"/>
        <v>1600</v>
      </c>
      <c r="I815" s="67">
        <f t="shared" si="359"/>
        <v>1600</v>
      </c>
      <c r="J815" s="67">
        <f t="shared" si="359"/>
        <v>1600</v>
      </c>
      <c r="K815" s="67">
        <f t="shared" si="359"/>
        <v>1600</v>
      </c>
      <c r="L815" s="67">
        <f t="shared" si="359"/>
        <v>1600</v>
      </c>
      <c r="M815" s="67">
        <f t="shared" si="359"/>
        <v>1600</v>
      </c>
      <c r="N815" s="67">
        <f t="shared" si="359"/>
        <v>1600</v>
      </c>
      <c r="O815" s="67">
        <f t="shared" si="359"/>
        <v>1600</v>
      </c>
      <c r="P815" s="67">
        <f t="shared" si="359"/>
        <v>1600</v>
      </c>
      <c r="Q815" s="67">
        <f t="shared" si="359"/>
        <v>1600</v>
      </c>
      <c r="R815" s="67">
        <f t="shared" si="359"/>
        <v>1600</v>
      </c>
      <c r="S815" s="67">
        <f t="shared" si="359"/>
        <v>1600</v>
      </c>
      <c r="T815" s="67">
        <f t="shared" si="359"/>
        <v>1600</v>
      </c>
      <c r="U815" s="67">
        <f t="shared" si="359"/>
        <v>1600</v>
      </c>
      <c r="V815" s="67">
        <f t="shared" si="359"/>
        <v>1600</v>
      </c>
      <c r="W815" s="67">
        <f t="shared" si="359"/>
        <v>1600</v>
      </c>
      <c r="X815" s="67">
        <f t="shared" si="359"/>
        <v>1600</v>
      </c>
      <c r="Y815" s="67">
        <f t="shared" si="359"/>
        <v>1600</v>
      </c>
      <c r="Z815" s="149">
        <f t="shared" si="359"/>
        <v>1600</v>
      </c>
    </row>
    <row r="816" spans="2:26" x14ac:dyDescent="0.25">
      <c r="B816" s="10" t="s">
        <v>58</v>
      </c>
      <c r="C816" s="2"/>
      <c r="D816" s="2"/>
      <c r="E816" s="4" t="s">
        <v>39</v>
      </c>
      <c r="F816" s="146">
        <f t="shared" ref="F816:Z816" si="360">F406*$G$236</f>
        <v>10386.240000000002</v>
      </c>
      <c r="G816" s="67">
        <f t="shared" si="360"/>
        <v>10386.240000000002</v>
      </c>
      <c r="H816" s="67">
        <f t="shared" si="360"/>
        <v>10386.240000000002</v>
      </c>
      <c r="I816" s="67">
        <f t="shared" si="360"/>
        <v>10386.240000000002</v>
      </c>
      <c r="J816" s="67">
        <f t="shared" si="360"/>
        <v>10386.240000000002</v>
      </c>
      <c r="K816" s="67">
        <f t="shared" si="360"/>
        <v>10386.240000000002</v>
      </c>
      <c r="L816" s="67">
        <f t="shared" si="360"/>
        <v>10386.240000000002</v>
      </c>
      <c r="M816" s="67">
        <f t="shared" si="360"/>
        <v>10386.240000000002</v>
      </c>
      <c r="N816" s="67">
        <f t="shared" si="360"/>
        <v>10386.240000000002</v>
      </c>
      <c r="O816" s="67">
        <f t="shared" si="360"/>
        <v>10386.240000000002</v>
      </c>
      <c r="P816" s="67">
        <f t="shared" si="360"/>
        <v>10386.240000000002</v>
      </c>
      <c r="Q816" s="67">
        <f t="shared" si="360"/>
        <v>10386.240000000002</v>
      </c>
      <c r="R816" s="67">
        <f t="shared" si="360"/>
        <v>10386.240000000002</v>
      </c>
      <c r="S816" s="67">
        <f t="shared" si="360"/>
        <v>10386.240000000002</v>
      </c>
      <c r="T816" s="67">
        <f t="shared" si="360"/>
        <v>10386.240000000002</v>
      </c>
      <c r="U816" s="67">
        <f t="shared" si="360"/>
        <v>10386.240000000002</v>
      </c>
      <c r="V816" s="67">
        <f t="shared" si="360"/>
        <v>10386.240000000002</v>
      </c>
      <c r="W816" s="67">
        <f t="shared" si="360"/>
        <v>10386.240000000002</v>
      </c>
      <c r="X816" s="67">
        <f t="shared" si="360"/>
        <v>10386.240000000002</v>
      </c>
      <c r="Y816" s="67">
        <f t="shared" si="360"/>
        <v>10386.240000000002</v>
      </c>
      <c r="Z816" s="149">
        <f t="shared" si="360"/>
        <v>10386.240000000002</v>
      </c>
    </row>
    <row r="817" spans="1:26" x14ac:dyDescent="0.25">
      <c r="B817" s="10" t="s">
        <v>59</v>
      </c>
      <c r="C817" s="2"/>
      <c r="D817" s="2"/>
      <c r="E817" s="4" t="s">
        <v>39</v>
      </c>
      <c r="F817" s="146">
        <f t="shared" ref="F817:Z817" si="361">F407</f>
        <v>4800</v>
      </c>
      <c r="G817" s="67">
        <f t="shared" si="361"/>
        <v>4800</v>
      </c>
      <c r="H817" s="67">
        <f t="shared" si="361"/>
        <v>4800</v>
      </c>
      <c r="I817" s="67">
        <f t="shared" si="361"/>
        <v>4800</v>
      </c>
      <c r="J817" s="67">
        <f t="shared" si="361"/>
        <v>4800</v>
      </c>
      <c r="K817" s="67">
        <f t="shared" si="361"/>
        <v>4800</v>
      </c>
      <c r="L817" s="67">
        <f t="shared" si="361"/>
        <v>4800</v>
      </c>
      <c r="M817" s="67">
        <f t="shared" si="361"/>
        <v>4800</v>
      </c>
      <c r="N817" s="67">
        <f t="shared" si="361"/>
        <v>4800</v>
      </c>
      <c r="O817" s="67">
        <f t="shared" si="361"/>
        <v>4800</v>
      </c>
      <c r="P817" s="67">
        <f t="shared" si="361"/>
        <v>4800</v>
      </c>
      <c r="Q817" s="67">
        <f t="shared" si="361"/>
        <v>4800</v>
      </c>
      <c r="R817" s="67">
        <f t="shared" si="361"/>
        <v>4800</v>
      </c>
      <c r="S817" s="67">
        <f t="shared" si="361"/>
        <v>4800</v>
      </c>
      <c r="T817" s="67">
        <f t="shared" si="361"/>
        <v>4800</v>
      </c>
      <c r="U817" s="67">
        <f t="shared" si="361"/>
        <v>4800</v>
      </c>
      <c r="V817" s="67">
        <f t="shared" si="361"/>
        <v>4800</v>
      </c>
      <c r="W817" s="67">
        <f t="shared" si="361"/>
        <v>4800</v>
      </c>
      <c r="X817" s="67">
        <f t="shared" si="361"/>
        <v>4800</v>
      </c>
      <c r="Y817" s="67">
        <f t="shared" si="361"/>
        <v>4800</v>
      </c>
      <c r="Z817" s="149">
        <f t="shared" si="361"/>
        <v>4800</v>
      </c>
    </row>
    <row r="818" spans="1:26" x14ac:dyDescent="0.25">
      <c r="B818" s="10" t="s">
        <v>61</v>
      </c>
      <c r="C818" s="2"/>
      <c r="D818" s="2"/>
      <c r="E818" s="4" t="s">
        <v>39</v>
      </c>
      <c r="F818" s="146">
        <f t="shared" ref="F818:Z818" si="362">F408</f>
        <v>1200</v>
      </c>
      <c r="G818" s="67">
        <f t="shared" si="362"/>
        <v>1200</v>
      </c>
      <c r="H818" s="67">
        <f t="shared" si="362"/>
        <v>1200</v>
      </c>
      <c r="I818" s="67">
        <f t="shared" si="362"/>
        <v>1200</v>
      </c>
      <c r="J818" s="67">
        <f t="shared" si="362"/>
        <v>1200</v>
      </c>
      <c r="K818" s="67">
        <f t="shared" si="362"/>
        <v>1200</v>
      </c>
      <c r="L818" s="67">
        <f t="shared" si="362"/>
        <v>1200</v>
      </c>
      <c r="M818" s="67">
        <f t="shared" si="362"/>
        <v>1200</v>
      </c>
      <c r="N818" s="67">
        <f t="shared" si="362"/>
        <v>1200</v>
      </c>
      <c r="O818" s="67">
        <f t="shared" si="362"/>
        <v>1200</v>
      </c>
      <c r="P818" s="67">
        <f t="shared" si="362"/>
        <v>1200</v>
      </c>
      <c r="Q818" s="67">
        <f t="shared" si="362"/>
        <v>1200</v>
      </c>
      <c r="R818" s="67">
        <f t="shared" si="362"/>
        <v>1200</v>
      </c>
      <c r="S818" s="67">
        <f t="shared" si="362"/>
        <v>1200</v>
      </c>
      <c r="T818" s="67">
        <f t="shared" si="362"/>
        <v>1200</v>
      </c>
      <c r="U818" s="67">
        <f t="shared" si="362"/>
        <v>1200</v>
      </c>
      <c r="V818" s="67">
        <f t="shared" si="362"/>
        <v>1200</v>
      </c>
      <c r="W818" s="67">
        <f t="shared" si="362"/>
        <v>1200</v>
      </c>
      <c r="X818" s="67">
        <f t="shared" si="362"/>
        <v>1200</v>
      </c>
      <c r="Y818" s="67">
        <f t="shared" si="362"/>
        <v>1200</v>
      </c>
      <c r="Z818" s="149">
        <f t="shared" si="362"/>
        <v>1200</v>
      </c>
    </row>
    <row r="819" spans="1:26" x14ac:dyDescent="0.25">
      <c r="B819" s="10" t="s">
        <v>62</v>
      </c>
      <c r="C819" s="2"/>
      <c r="D819" s="2"/>
      <c r="E819" s="4" t="s">
        <v>39</v>
      </c>
      <c r="F819" s="146">
        <f t="shared" ref="F819:Z819" si="363">F409*$G$236</f>
        <v>540.95000000000005</v>
      </c>
      <c r="G819" s="67">
        <f t="shared" si="363"/>
        <v>540.95000000000005</v>
      </c>
      <c r="H819" s="67">
        <f t="shared" si="363"/>
        <v>540.95000000000005</v>
      </c>
      <c r="I819" s="67">
        <f t="shared" si="363"/>
        <v>540.95000000000005</v>
      </c>
      <c r="J819" s="67">
        <f t="shared" si="363"/>
        <v>540.95000000000005</v>
      </c>
      <c r="K819" s="67">
        <f t="shared" si="363"/>
        <v>540.95000000000005</v>
      </c>
      <c r="L819" s="67">
        <f t="shared" si="363"/>
        <v>540.95000000000005</v>
      </c>
      <c r="M819" s="67">
        <f t="shared" si="363"/>
        <v>540.95000000000005</v>
      </c>
      <c r="N819" s="67">
        <f t="shared" si="363"/>
        <v>540.95000000000005</v>
      </c>
      <c r="O819" s="67">
        <f t="shared" si="363"/>
        <v>540.95000000000005</v>
      </c>
      <c r="P819" s="67">
        <f t="shared" si="363"/>
        <v>540.95000000000005</v>
      </c>
      <c r="Q819" s="67">
        <f t="shared" si="363"/>
        <v>540.95000000000005</v>
      </c>
      <c r="R819" s="67">
        <f t="shared" si="363"/>
        <v>540.95000000000005</v>
      </c>
      <c r="S819" s="67">
        <f t="shared" si="363"/>
        <v>540.95000000000005</v>
      </c>
      <c r="T819" s="67">
        <f t="shared" si="363"/>
        <v>540.95000000000005</v>
      </c>
      <c r="U819" s="67">
        <f t="shared" si="363"/>
        <v>540.95000000000005</v>
      </c>
      <c r="V819" s="67">
        <f t="shared" si="363"/>
        <v>540.95000000000005</v>
      </c>
      <c r="W819" s="67">
        <f t="shared" si="363"/>
        <v>540.95000000000005</v>
      </c>
      <c r="X819" s="67">
        <f t="shared" si="363"/>
        <v>540.95000000000005</v>
      </c>
      <c r="Y819" s="67">
        <f t="shared" si="363"/>
        <v>540.95000000000005</v>
      </c>
      <c r="Z819" s="149">
        <f t="shared" si="363"/>
        <v>540.95000000000005</v>
      </c>
    </row>
    <row r="820" spans="1:26" x14ac:dyDescent="0.25">
      <c r="B820" s="10" t="s">
        <v>63</v>
      </c>
      <c r="C820" s="2"/>
      <c r="D820" s="2"/>
      <c r="E820" s="4" t="s">
        <v>39</v>
      </c>
      <c r="F820" s="146">
        <f t="shared" ref="F820:Z820" si="364">F410*$G$236</f>
        <v>2812.94</v>
      </c>
      <c r="G820" s="67">
        <f t="shared" si="364"/>
        <v>2812.94</v>
      </c>
      <c r="H820" s="67">
        <f t="shared" si="364"/>
        <v>2812.94</v>
      </c>
      <c r="I820" s="67">
        <f t="shared" si="364"/>
        <v>2812.94</v>
      </c>
      <c r="J820" s="67">
        <f t="shared" si="364"/>
        <v>2812.94</v>
      </c>
      <c r="K820" s="67">
        <f t="shared" si="364"/>
        <v>2812.94</v>
      </c>
      <c r="L820" s="67">
        <f t="shared" si="364"/>
        <v>2812.94</v>
      </c>
      <c r="M820" s="67">
        <f t="shared" si="364"/>
        <v>2812.94</v>
      </c>
      <c r="N820" s="67">
        <f t="shared" si="364"/>
        <v>2812.94</v>
      </c>
      <c r="O820" s="67">
        <f t="shared" si="364"/>
        <v>2812.94</v>
      </c>
      <c r="P820" s="67">
        <f t="shared" si="364"/>
        <v>2812.94</v>
      </c>
      <c r="Q820" s="67">
        <f t="shared" si="364"/>
        <v>2812.94</v>
      </c>
      <c r="R820" s="67">
        <f t="shared" si="364"/>
        <v>2812.94</v>
      </c>
      <c r="S820" s="67">
        <f t="shared" si="364"/>
        <v>2812.94</v>
      </c>
      <c r="T820" s="67">
        <f t="shared" si="364"/>
        <v>2812.94</v>
      </c>
      <c r="U820" s="67">
        <f t="shared" si="364"/>
        <v>2812.94</v>
      </c>
      <c r="V820" s="67">
        <f t="shared" si="364"/>
        <v>2812.94</v>
      </c>
      <c r="W820" s="67">
        <f t="shared" si="364"/>
        <v>2812.94</v>
      </c>
      <c r="X820" s="67">
        <f t="shared" si="364"/>
        <v>2812.94</v>
      </c>
      <c r="Y820" s="67">
        <f t="shared" si="364"/>
        <v>2812.94</v>
      </c>
      <c r="Z820" s="149">
        <f t="shared" si="364"/>
        <v>2812.94</v>
      </c>
    </row>
    <row r="821" spans="1:26" x14ac:dyDescent="0.25">
      <c r="B821" s="10" t="s">
        <v>65</v>
      </c>
      <c r="C821" s="2"/>
      <c r="D821" s="2"/>
      <c r="E821" s="4" t="s">
        <v>39</v>
      </c>
      <c r="F821" s="146">
        <f t="shared" ref="F821:Z821" si="365">F411</f>
        <v>1500</v>
      </c>
      <c r="G821" s="67">
        <f t="shared" si="365"/>
        <v>0</v>
      </c>
      <c r="H821" s="67">
        <f t="shared" si="365"/>
        <v>0</v>
      </c>
      <c r="I821" s="67">
        <f t="shared" si="365"/>
        <v>0</v>
      </c>
      <c r="J821" s="67">
        <f t="shared" si="365"/>
        <v>1500</v>
      </c>
      <c r="K821" s="67">
        <f t="shared" si="365"/>
        <v>0</v>
      </c>
      <c r="L821" s="67">
        <f t="shared" si="365"/>
        <v>0</v>
      </c>
      <c r="M821" s="67">
        <f t="shared" si="365"/>
        <v>0</v>
      </c>
      <c r="N821" s="67">
        <f t="shared" si="365"/>
        <v>1500</v>
      </c>
      <c r="O821" s="67">
        <f t="shared" si="365"/>
        <v>0</v>
      </c>
      <c r="P821" s="67">
        <f t="shared" si="365"/>
        <v>0</v>
      </c>
      <c r="Q821" s="67">
        <f t="shared" si="365"/>
        <v>0</v>
      </c>
      <c r="R821" s="67">
        <f t="shared" si="365"/>
        <v>1500</v>
      </c>
      <c r="S821" s="67">
        <f t="shared" si="365"/>
        <v>0</v>
      </c>
      <c r="T821" s="67">
        <f t="shared" si="365"/>
        <v>0</v>
      </c>
      <c r="U821" s="67">
        <f t="shared" si="365"/>
        <v>0</v>
      </c>
      <c r="V821" s="67">
        <f t="shared" si="365"/>
        <v>1500</v>
      </c>
      <c r="W821" s="67">
        <f t="shared" si="365"/>
        <v>0</v>
      </c>
      <c r="X821" s="67">
        <f t="shared" si="365"/>
        <v>0</v>
      </c>
      <c r="Y821" s="67">
        <f t="shared" si="365"/>
        <v>0</v>
      </c>
      <c r="Z821" s="149">
        <f t="shared" si="365"/>
        <v>0</v>
      </c>
    </row>
    <row r="822" spans="1:26" x14ac:dyDescent="0.25">
      <c r="B822" s="10" t="s">
        <v>64</v>
      </c>
      <c r="C822" s="2"/>
      <c r="D822" s="2"/>
      <c r="E822" s="4" t="s">
        <v>39</v>
      </c>
      <c r="F822" s="146">
        <f t="shared" ref="F822:Z822" si="366">F412</f>
        <v>6000</v>
      </c>
      <c r="G822" s="67">
        <f t="shared" si="366"/>
        <v>0</v>
      </c>
      <c r="H822" s="67">
        <f t="shared" si="366"/>
        <v>0</v>
      </c>
      <c r="I822" s="67">
        <f t="shared" si="366"/>
        <v>0</v>
      </c>
      <c r="J822" s="67">
        <f t="shared" si="366"/>
        <v>6000</v>
      </c>
      <c r="K822" s="67">
        <f t="shared" si="366"/>
        <v>0</v>
      </c>
      <c r="L822" s="67">
        <f t="shared" si="366"/>
        <v>0</v>
      </c>
      <c r="M822" s="67">
        <f t="shared" si="366"/>
        <v>0</v>
      </c>
      <c r="N822" s="67">
        <f t="shared" si="366"/>
        <v>6000</v>
      </c>
      <c r="O822" s="67">
        <f t="shared" si="366"/>
        <v>0</v>
      </c>
      <c r="P822" s="67">
        <f t="shared" si="366"/>
        <v>0</v>
      </c>
      <c r="Q822" s="67">
        <f t="shared" si="366"/>
        <v>0</v>
      </c>
      <c r="R822" s="67">
        <f t="shared" si="366"/>
        <v>6000</v>
      </c>
      <c r="S822" s="67">
        <f t="shared" si="366"/>
        <v>0</v>
      </c>
      <c r="T822" s="67">
        <f t="shared" si="366"/>
        <v>0</v>
      </c>
      <c r="U822" s="67">
        <f t="shared" si="366"/>
        <v>0</v>
      </c>
      <c r="V822" s="67">
        <f t="shared" si="366"/>
        <v>6000</v>
      </c>
      <c r="W822" s="67">
        <f t="shared" si="366"/>
        <v>0</v>
      </c>
      <c r="X822" s="67">
        <f t="shared" si="366"/>
        <v>0</v>
      </c>
      <c r="Y822" s="67">
        <f t="shared" si="366"/>
        <v>0</v>
      </c>
      <c r="Z822" s="149">
        <f t="shared" si="366"/>
        <v>0</v>
      </c>
    </row>
    <row r="823" spans="1:26" x14ac:dyDescent="0.25">
      <c r="A823" s="1"/>
      <c r="B823" s="12" t="s">
        <v>69</v>
      </c>
      <c r="C823" s="2"/>
      <c r="D823" s="2"/>
      <c r="E823" s="4" t="s">
        <v>39</v>
      </c>
      <c r="F823" s="146">
        <f t="shared" ref="F823:Z823" si="367">F413</f>
        <v>1200</v>
      </c>
      <c r="G823" s="67">
        <f t="shared" si="367"/>
        <v>1200</v>
      </c>
      <c r="H823" s="67">
        <f t="shared" si="367"/>
        <v>1200</v>
      </c>
      <c r="I823" s="67">
        <f t="shared" si="367"/>
        <v>1200</v>
      </c>
      <c r="J823" s="67">
        <f t="shared" si="367"/>
        <v>1200</v>
      </c>
      <c r="K823" s="67">
        <f t="shared" si="367"/>
        <v>1200</v>
      </c>
      <c r="L823" s="67">
        <f t="shared" si="367"/>
        <v>1200</v>
      </c>
      <c r="M823" s="67">
        <f t="shared" si="367"/>
        <v>1200</v>
      </c>
      <c r="N823" s="67">
        <f t="shared" si="367"/>
        <v>1200</v>
      </c>
      <c r="O823" s="67">
        <f t="shared" si="367"/>
        <v>1200</v>
      </c>
      <c r="P823" s="67">
        <f t="shared" si="367"/>
        <v>1200</v>
      </c>
      <c r="Q823" s="67">
        <f t="shared" si="367"/>
        <v>1200</v>
      </c>
      <c r="R823" s="67">
        <f t="shared" si="367"/>
        <v>1200</v>
      </c>
      <c r="S823" s="67">
        <f t="shared" si="367"/>
        <v>1200</v>
      </c>
      <c r="T823" s="67">
        <f t="shared" si="367"/>
        <v>1200</v>
      </c>
      <c r="U823" s="67">
        <f t="shared" si="367"/>
        <v>1200</v>
      </c>
      <c r="V823" s="67">
        <f t="shared" si="367"/>
        <v>1200</v>
      </c>
      <c r="W823" s="67">
        <f t="shared" si="367"/>
        <v>1200</v>
      </c>
      <c r="X823" s="67">
        <f t="shared" si="367"/>
        <v>1200</v>
      </c>
      <c r="Y823" s="67">
        <f t="shared" si="367"/>
        <v>1200</v>
      </c>
      <c r="Z823" s="149">
        <f t="shared" si="367"/>
        <v>1200</v>
      </c>
    </row>
    <row r="824" spans="1:26" x14ac:dyDescent="0.25">
      <c r="B824" s="12" t="s">
        <v>68</v>
      </c>
      <c r="C824" s="2"/>
      <c r="D824" s="2"/>
      <c r="E824" s="4" t="s">
        <v>39</v>
      </c>
      <c r="F824" s="146">
        <f t="shared" ref="F824:Z824" si="368">F414</f>
        <v>1645.2074391988556</v>
      </c>
      <c r="G824" s="67">
        <f t="shared" si="368"/>
        <v>1645.2074391988556</v>
      </c>
      <c r="H824" s="67">
        <f t="shared" si="368"/>
        <v>1645.2074391988556</v>
      </c>
      <c r="I824" s="67">
        <f t="shared" si="368"/>
        <v>1645.2074391988556</v>
      </c>
      <c r="J824" s="67">
        <f t="shared" si="368"/>
        <v>1645.2074391988556</v>
      </c>
      <c r="K824" s="67">
        <f t="shared" si="368"/>
        <v>1645.2074391988556</v>
      </c>
      <c r="L824" s="67">
        <f t="shared" si="368"/>
        <v>1645.2074391988556</v>
      </c>
      <c r="M824" s="67">
        <f t="shared" si="368"/>
        <v>1645.2074391988556</v>
      </c>
      <c r="N824" s="67">
        <f t="shared" si="368"/>
        <v>1645.2074391988556</v>
      </c>
      <c r="O824" s="67">
        <f t="shared" si="368"/>
        <v>1645.2074391988556</v>
      </c>
      <c r="P824" s="67">
        <f t="shared" si="368"/>
        <v>1645.2074391988556</v>
      </c>
      <c r="Q824" s="67">
        <f t="shared" si="368"/>
        <v>1645.2074391988556</v>
      </c>
      <c r="R824" s="67">
        <f t="shared" si="368"/>
        <v>1645.2074391988556</v>
      </c>
      <c r="S824" s="67">
        <f t="shared" si="368"/>
        <v>1645.2074391988556</v>
      </c>
      <c r="T824" s="67">
        <f t="shared" si="368"/>
        <v>1645.2074391988556</v>
      </c>
      <c r="U824" s="67">
        <f t="shared" si="368"/>
        <v>1645.2074391988556</v>
      </c>
      <c r="V824" s="67">
        <f t="shared" si="368"/>
        <v>1645.2074391988556</v>
      </c>
      <c r="W824" s="67">
        <f t="shared" si="368"/>
        <v>1645.2074391988556</v>
      </c>
      <c r="X824" s="67">
        <f t="shared" si="368"/>
        <v>1645.2074391988556</v>
      </c>
      <c r="Y824" s="67">
        <f t="shared" si="368"/>
        <v>1645.2074391988556</v>
      </c>
      <c r="Z824" s="149">
        <f t="shared" si="368"/>
        <v>1645.2074391988556</v>
      </c>
    </row>
    <row r="825" spans="1:26" x14ac:dyDescent="0.25">
      <c r="B825" s="10" t="s">
        <v>149</v>
      </c>
      <c r="C825" s="2"/>
      <c r="D825" s="4"/>
      <c r="E825" s="4" t="s">
        <v>39</v>
      </c>
      <c r="F825" s="206">
        <f t="shared" ref="F825:Z825" si="369">F415*$G$237</f>
        <v>9075</v>
      </c>
      <c r="G825" s="205">
        <f t="shared" si="369"/>
        <v>9075</v>
      </c>
      <c r="H825" s="205">
        <f t="shared" si="369"/>
        <v>9075</v>
      </c>
      <c r="I825" s="205">
        <f t="shared" si="369"/>
        <v>9075</v>
      </c>
      <c r="J825" s="205">
        <f t="shared" si="369"/>
        <v>9075</v>
      </c>
      <c r="K825" s="205">
        <f t="shared" si="369"/>
        <v>9075</v>
      </c>
      <c r="L825" s="205">
        <f t="shared" si="369"/>
        <v>9075</v>
      </c>
      <c r="M825" s="205">
        <f t="shared" si="369"/>
        <v>9075</v>
      </c>
      <c r="N825" s="205">
        <f t="shared" si="369"/>
        <v>9075</v>
      </c>
      <c r="O825" s="205">
        <f t="shared" si="369"/>
        <v>9075</v>
      </c>
      <c r="P825" s="205">
        <f t="shared" si="369"/>
        <v>9075</v>
      </c>
      <c r="Q825" s="205">
        <f t="shared" si="369"/>
        <v>9075</v>
      </c>
      <c r="R825" s="205">
        <f t="shared" si="369"/>
        <v>9075</v>
      </c>
      <c r="S825" s="205">
        <f t="shared" si="369"/>
        <v>9075</v>
      </c>
      <c r="T825" s="205">
        <f t="shared" si="369"/>
        <v>9075</v>
      </c>
      <c r="U825" s="205">
        <f t="shared" si="369"/>
        <v>9075</v>
      </c>
      <c r="V825" s="205">
        <f t="shared" si="369"/>
        <v>9075</v>
      </c>
      <c r="W825" s="205">
        <f t="shared" si="369"/>
        <v>9075</v>
      </c>
      <c r="X825" s="205">
        <f t="shared" si="369"/>
        <v>9075</v>
      </c>
      <c r="Y825" s="205">
        <f t="shared" si="369"/>
        <v>9075</v>
      </c>
      <c r="Z825" s="233">
        <f t="shared" si="369"/>
        <v>9075</v>
      </c>
    </row>
    <row r="826" spans="1:26" x14ac:dyDescent="0.25">
      <c r="B826" s="83" t="s">
        <v>14</v>
      </c>
      <c r="C826" s="59"/>
      <c r="D826" s="59"/>
      <c r="E826" s="84" t="s">
        <v>39</v>
      </c>
      <c r="F826" s="106">
        <f t="shared" ref="F826:Z826" si="370">SUM(F815:F825)</f>
        <v>40760.337439198862</v>
      </c>
      <c r="G826" s="107">
        <f t="shared" si="370"/>
        <v>33260.337439198862</v>
      </c>
      <c r="H826" s="107">
        <f t="shared" si="370"/>
        <v>33260.337439198862</v>
      </c>
      <c r="I826" s="107">
        <f t="shared" si="370"/>
        <v>33260.337439198862</v>
      </c>
      <c r="J826" s="107">
        <f t="shared" si="370"/>
        <v>40760.337439198862</v>
      </c>
      <c r="K826" s="107">
        <f t="shared" si="370"/>
        <v>33260.337439198862</v>
      </c>
      <c r="L826" s="107">
        <f t="shared" si="370"/>
        <v>33260.337439198862</v>
      </c>
      <c r="M826" s="107">
        <f t="shared" si="370"/>
        <v>33260.337439198862</v>
      </c>
      <c r="N826" s="107">
        <f t="shared" si="370"/>
        <v>40760.337439198862</v>
      </c>
      <c r="O826" s="107">
        <f t="shared" si="370"/>
        <v>33260.337439198862</v>
      </c>
      <c r="P826" s="107">
        <f t="shared" si="370"/>
        <v>33260.337439198862</v>
      </c>
      <c r="Q826" s="107">
        <f t="shared" si="370"/>
        <v>33260.337439198862</v>
      </c>
      <c r="R826" s="107">
        <f t="shared" si="370"/>
        <v>40760.337439198862</v>
      </c>
      <c r="S826" s="107">
        <f t="shared" si="370"/>
        <v>33260.337439198862</v>
      </c>
      <c r="T826" s="107">
        <f t="shared" si="370"/>
        <v>33260.337439198862</v>
      </c>
      <c r="U826" s="107">
        <f t="shared" si="370"/>
        <v>33260.337439198862</v>
      </c>
      <c r="V826" s="107">
        <f t="shared" si="370"/>
        <v>40760.337439198862</v>
      </c>
      <c r="W826" s="107">
        <f t="shared" si="370"/>
        <v>33260.337439198862</v>
      </c>
      <c r="X826" s="107">
        <f t="shared" si="370"/>
        <v>33260.337439198862</v>
      </c>
      <c r="Y826" s="107">
        <f t="shared" si="370"/>
        <v>33260.337439198862</v>
      </c>
      <c r="Z826" s="108">
        <f t="shared" si="370"/>
        <v>33260.337439198862</v>
      </c>
    </row>
    <row r="827" spans="1:26" x14ac:dyDescent="0.25">
      <c r="B827" s="12"/>
      <c r="C827" s="2"/>
      <c r="D827" s="2"/>
      <c r="E827" s="4"/>
      <c r="F827" s="184"/>
      <c r="G827" s="73"/>
      <c r="H827" s="73"/>
      <c r="I827" s="73"/>
      <c r="J827" s="73"/>
      <c r="K827" s="73"/>
      <c r="L827" s="73"/>
      <c r="M827" s="73"/>
      <c r="N827" s="73"/>
      <c r="O827" s="73"/>
      <c r="P827" s="73"/>
      <c r="Q827" s="73"/>
      <c r="R827" s="73"/>
      <c r="S827" s="73"/>
      <c r="T827" s="73"/>
      <c r="U827" s="73"/>
      <c r="V827" s="73"/>
      <c r="W827" s="73"/>
      <c r="X827" s="73"/>
      <c r="Y827" s="73"/>
      <c r="Z827" s="105"/>
    </row>
    <row r="828" spans="1:26" x14ac:dyDescent="0.25">
      <c r="B828" s="77" t="s">
        <v>206</v>
      </c>
      <c r="C828" s="2"/>
      <c r="D828" s="2"/>
      <c r="E828" s="4"/>
      <c r="F828" s="184"/>
      <c r="G828" s="73"/>
      <c r="H828" s="73"/>
      <c r="I828" s="73"/>
      <c r="J828" s="73"/>
      <c r="K828" s="73"/>
      <c r="L828" s="73"/>
      <c r="M828" s="73"/>
      <c r="N828" s="73"/>
      <c r="O828" s="73"/>
      <c r="P828" s="73"/>
      <c r="Q828" s="73"/>
      <c r="R828" s="73"/>
      <c r="S828" s="73"/>
      <c r="T828" s="73"/>
      <c r="U828" s="73"/>
      <c r="V828" s="73"/>
      <c r="W828" s="73"/>
      <c r="X828" s="73"/>
      <c r="Y828" s="73"/>
      <c r="Z828" s="105"/>
    </row>
    <row r="829" spans="1:26" x14ac:dyDescent="0.25">
      <c r="B829" s="12" t="s">
        <v>315</v>
      </c>
      <c r="C829" s="2"/>
      <c r="D829" s="2"/>
      <c r="E829" s="4" t="s">
        <v>39</v>
      </c>
      <c r="F829" s="184">
        <f t="shared" ref="F829:Z829" si="371">F419</f>
        <v>14287.5</v>
      </c>
      <c r="G829" s="73">
        <f t="shared" si="371"/>
        <v>14287.5</v>
      </c>
      <c r="H829" s="73">
        <f t="shared" si="371"/>
        <v>14287.5</v>
      </c>
      <c r="I829" s="73">
        <f t="shared" si="371"/>
        <v>14287.5</v>
      </c>
      <c r="J829" s="73">
        <f t="shared" si="371"/>
        <v>14287.5</v>
      </c>
      <c r="K829" s="73">
        <f t="shared" si="371"/>
        <v>14287.5</v>
      </c>
      <c r="L829" s="73">
        <f t="shared" si="371"/>
        <v>14287.5</v>
      </c>
      <c r="M829" s="73">
        <f t="shared" si="371"/>
        <v>14287.5</v>
      </c>
      <c r="N829" s="73">
        <f t="shared" si="371"/>
        <v>14287.5</v>
      </c>
      <c r="O829" s="73">
        <f t="shared" si="371"/>
        <v>14287.5</v>
      </c>
      <c r="P829" s="73">
        <f t="shared" si="371"/>
        <v>14287.5</v>
      </c>
      <c r="Q829" s="73">
        <f t="shared" si="371"/>
        <v>14287.5</v>
      </c>
      <c r="R829" s="73">
        <f t="shared" si="371"/>
        <v>14287.5</v>
      </c>
      <c r="S829" s="73">
        <f t="shared" si="371"/>
        <v>14287.5</v>
      </c>
      <c r="T829" s="73">
        <f t="shared" si="371"/>
        <v>14287.5</v>
      </c>
      <c r="U829" s="73">
        <f t="shared" si="371"/>
        <v>14287.5</v>
      </c>
      <c r="V829" s="73">
        <f t="shared" si="371"/>
        <v>14287.5</v>
      </c>
      <c r="W829" s="73">
        <f t="shared" si="371"/>
        <v>14287.5</v>
      </c>
      <c r="X829" s="73">
        <f t="shared" si="371"/>
        <v>14287.5</v>
      </c>
      <c r="Y829" s="73">
        <f t="shared" si="371"/>
        <v>14287.5</v>
      </c>
      <c r="Z829" s="105">
        <f t="shared" si="371"/>
        <v>14287.5</v>
      </c>
    </row>
    <row r="830" spans="1:26" x14ac:dyDescent="0.25">
      <c r="B830" s="10" t="s">
        <v>0</v>
      </c>
      <c r="C830" s="2"/>
      <c r="D830" s="2"/>
      <c r="E830" s="4" t="s">
        <v>39</v>
      </c>
      <c r="F830" s="184">
        <f t="shared" ref="F830:Z830" si="372">F420*$G$236</f>
        <v>8718.1124849999997</v>
      </c>
      <c r="G830" s="73">
        <f t="shared" si="372"/>
        <v>8718.1124849999997</v>
      </c>
      <c r="H830" s="73">
        <f t="shared" si="372"/>
        <v>8718.1124849999997</v>
      </c>
      <c r="I830" s="73">
        <f t="shared" si="372"/>
        <v>8718.1124849999997</v>
      </c>
      <c r="J830" s="73">
        <f t="shared" si="372"/>
        <v>8718.1124849999997</v>
      </c>
      <c r="K830" s="73">
        <f t="shared" si="372"/>
        <v>8718.1124849999997</v>
      </c>
      <c r="L830" s="73">
        <f t="shared" si="372"/>
        <v>8718.1124849999997</v>
      </c>
      <c r="M830" s="73">
        <f t="shared" si="372"/>
        <v>8718.1124849999997</v>
      </c>
      <c r="N830" s="73">
        <f t="shared" si="372"/>
        <v>8718.1124849999997</v>
      </c>
      <c r="O830" s="73">
        <f t="shared" si="372"/>
        <v>8718.1124849999997</v>
      </c>
      <c r="P830" s="73">
        <f t="shared" si="372"/>
        <v>8718.1124849999997</v>
      </c>
      <c r="Q830" s="73">
        <f t="shared" si="372"/>
        <v>8718.1124849999997</v>
      </c>
      <c r="R830" s="73">
        <f t="shared" si="372"/>
        <v>8718.1124849999997</v>
      </c>
      <c r="S830" s="73">
        <f t="shared" si="372"/>
        <v>8718.1124849999997</v>
      </c>
      <c r="T830" s="73">
        <f t="shared" si="372"/>
        <v>8718.1124849999997</v>
      </c>
      <c r="U830" s="73">
        <f t="shared" si="372"/>
        <v>8718.1124849999997</v>
      </c>
      <c r="V830" s="73">
        <f t="shared" si="372"/>
        <v>8718.1124849999997</v>
      </c>
      <c r="W830" s="73">
        <f t="shared" si="372"/>
        <v>8718.1124849999997</v>
      </c>
      <c r="X830" s="73">
        <f t="shared" si="372"/>
        <v>8718.1124849999997</v>
      </c>
      <c r="Y830" s="73">
        <f t="shared" si="372"/>
        <v>8718.1124849999997</v>
      </c>
      <c r="Z830" s="105">
        <f t="shared" si="372"/>
        <v>8718.1124849999997</v>
      </c>
    </row>
    <row r="831" spans="1:26" x14ac:dyDescent="0.25">
      <c r="B831" s="10" t="s">
        <v>306</v>
      </c>
      <c r="C831" s="2"/>
      <c r="D831" s="2"/>
      <c r="E831" s="4" t="s">
        <v>39</v>
      </c>
      <c r="F831" s="184">
        <f t="shared" ref="F831:Z831" si="373">F421</f>
        <v>2743.2</v>
      </c>
      <c r="G831" s="73">
        <f t="shared" si="373"/>
        <v>2743.2</v>
      </c>
      <c r="H831" s="73">
        <f t="shared" si="373"/>
        <v>2743.2</v>
      </c>
      <c r="I831" s="73">
        <f t="shared" si="373"/>
        <v>2743.2</v>
      </c>
      <c r="J831" s="73">
        <f t="shared" si="373"/>
        <v>2743.2</v>
      </c>
      <c r="K831" s="73">
        <f t="shared" si="373"/>
        <v>2743.2</v>
      </c>
      <c r="L831" s="73">
        <f t="shared" si="373"/>
        <v>2743.2</v>
      </c>
      <c r="M831" s="73">
        <f t="shared" si="373"/>
        <v>2743.2</v>
      </c>
      <c r="N831" s="73">
        <f t="shared" si="373"/>
        <v>2743.2</v>
      </c>
      <c r="O831" s="73">
        <f t="shared" si="373"/>
        <v>2743.2</v>
      </c>
      <c r="P831" s="73">
        <f t="shared" si="373"/>
        <v>2743.2</v>
      </c>
      <c r="Q831" s="73">
        <f t="shared" si="373"/>
        <v>2743.2</v>
      </c>
      <c r="R831" s="73">
        <f t="shared" si="373"/>
        <v>2743.2</v>
      </c>
      <c r="S831" s="73">
        <f t="shared" si="373"/>
        <v>2743.2</v>
      </c>
      <c r="T831" s="73">
        <f t="shared" si="373"/>
        <v>2743.2</v>
      </c>
      <c r="U831" s="73">
        <f t="shared" si="373"/>
        <v>2743.2</v>
      </c>
      <c r="V831" s="73">
        <f t="shared" si="373"/>
        <v>2743.2</v>
      </c>
      <c r="W831" s="73">
        <f t="shared" si="373"/>
        <v>2743.2</v>
      </c>
      <c r="X831" s="73">
        <f t="shared" si="373"/>
        <v>2743.2</v>
      </c>
      <c r="Y831" s="73">
        <f t="shared" si="373"/>
        <v>2743.2</v>
      </c>
      <c r="Z831" s="105">
        <f t="shared" si="373"/>
        <v>2743.2</v>
      </c>
    </row>
    <row r="832" spans="1:26" x14ac:dyDescent="0.25">
      <c r="B832" s="10" t="s">
        <v>309</v>
      </c>
      <c r="C832" s="2"/>
      <c r="D832" s="2"/>
      <c r="E832" s="4" t="s">
        <v>39</v>
      </c>
      <c r="F832" s="184">
        <f t="shared" ref="F832:Z832" si="374">F422*$G$236</f>
        <v>3091.52925</v>
      </c>
      <c r="G832" s="73">
        <f t="shared" si="374"/>
        <v>3091.52925</v>
      </c>
      <c r="H832" s="73">
        <f t="shared" si="374"/>
        <v>3091.52925</v>
      </c>
      <c r="I832" s="73">
        <f t="shared" si="374"/>
        <v>3091.52925</v>
      </c>
      <c r="J832" s="73">
        <f t="shared" si="374"/>
        <v>3091.52925</v>
      </c>
      <c r="K832" s="73">
        <f t="shared" si="374"/>
        <v>3091.52925</v>
      </c>
      <c r="L832" s="73">
        <f t="shared" si="374"/>
        <v>3091.52925</v>
      </c>
      <c r="M832" s="73">
        <f t="shared" si="374"/>
        <v>3091.52925</v>
      </c>
      <c r="N832" s="73">
        <f t="shared" si="374"/>
        <v>3091.52925</v>
      </c>
      <c r="O832" s="73">
        <f t="shared" si="374"/>
        <v>3091.52925</v>
      </c>
      <c r="P832" s="73">
        <f t="shared" si="374"/>
        <v>3091.52925</v>
      </c>
      <c r="Q832" s="73">
        <f t="shared" si="374"/>
        <v>3091.52925</v>
      </c>
      <c r="R832" s="73">
        <f t="shared" si="374"/>
        <v>3091.52925</v>
      </c>
      <c r="S832" s="73">
        <f t="shared" si="374"/>
        <v>3091.52925</v>
      </c>
      <c r="T832" s="73">
        <f t="shared" si="374"/>
        <v>3091.52925</v>
      </c>
      <c r="U832" s="73">
        <f t="shared" si="374"/>
        <v>3091.52925</v>
      </c>
      <c r="V832" s="73">
        <f t="shared" si="374"/>
        <v>3091.52925</v>
      </c>
      <c r="W832" s="73">
        <f t="shared" si="374"/>
        <v>3091.52925</v>
      </c>
      <c r="X832" s="73">
        <f t="shared" si="374"/>
        <v>3091.52925</v>
      </c>
      <c r="Y832" s="73">
        <f t="shared" si="374"/>
        <v>3091.52925</v>
      </c>
      <c r="Z832" s="105">
        <f t="shared" si="374"/>
        <v>3091.52925</v>
      </c>
    </row>
    <row r="833" spans="2:26" x14ac:dyDescent="0.25">
      <c r="B833" s="10" t="s">
        <v>310</v>
      </c>
      <c r="C833" s="2"/>
      <c r="D833" s="2"/>
      <c r="E833" s="4" t="s">
        <v>39</v>
      </c>
      <c r="F833" s="184">
        <f t="shared" ref="F833:Z833" si="375">F423*$G$236</f>
        <v>4331.9276</v>
      </c>
      <c r="G833" s="73">
        <f t="shared" si="375"/>
        <v>4331.9276</v>
      </c>
      <c r="H833" s="73">
        <f t="shared" si="375"/>
        <v>4331.9276</v>
      </c>
      <c r="I833" s="73">
        <f t="shared" si="375"/>
        <v>4331.9276</v>
      </c>
      <c r="J833" s="73">
        <f t="shared" si="375"/>
        <v>4331.9276</v>
      </c>
      <c r="K833" s="73">
        <f t="shared" si="375"/>
        <v>4331.9276</v>
      </c>
      <c r="L833" s="73">
        <f t="shared" si="375"/>
        <v>4331.9276</v>
      </c>
      <c r="M833" s="73">
        <f t="shared" si="375"/>
        <v>4331.9276</v>
      </c>
      <c r="N833" s="73">
        <f t="shared" si="375"/>
        <v>4331.9276</v>
      </c>
      <c r="O833" s="73">
        <f t="shared" si="375"/>
        <v>4331.9276</v>
      </c>
      <c r="P833" s="73">
        <f t="shared" si="375"/>
        <v>4331.9276</v>
      </c>
      <c r="Q833" s="73">
        <f t="shared" si="375"/>
        <v>4331.9276</v>
      </c>
      <c r="R833" s="73">
        <f t="shared" si="375"/>
        <v>4331.9276</v>
      </c>
      <c r="S833" s="73">
        <f t="shared" si="375"/>
        <v>4331.9276</v>
      </c>
      <c r="T833" s="73">
        <f t="shared" si="375"/>
        <v>4331.9276</v>
      </c>
      <c r="U833" s="73">
        <f t="shared" si="375"/>
        <v>4331.9276</v>
      </c>
      <c r="V833" s="73">
        <f t="shared" si="375"/>
        <v>4331.9276</v>
      </c>
      <c r="W833" s="73">
        <f t="shared" si="375"/>
        <v>4331.9276</v>
      </c>
      <c r="X833" s="73">
        <f t="shared" si="375"/>
        <v>4331.9276</v>
      </c>
      <c r="Y833" s="73">
        <f t="shared" si="375"/>
        <v>4331.9276</v>
      </c>
      <c r="Z833" s="105">
        <f t="shared" si="375"/>
        <v>4331.9276</v>
      </c>
    </row>
    <row r="834" spans="2:26" x14ac:dyDescent="0.25">
      <c r="B834" s="10" t="s">
        <v>311</v>
      </c>
      <c r="C834" s="2"/>
      <c r="D834" s="2"/>
      <c r="E834" s="4" t="s">
        <v>39</v>
      </c>
      <c r="F834" s="184">
        <f t="shared" ref="F834:Z834" si="376">F424*$G$236</f>
        <v>98.885660000000016</v>
      </c>
      <c r="G834" s="73">
        <f t="shared" si="376"/>
        <v>98.885660000000016</v>
      </c>
      <c r="H834" s="73">
        <f t="shared" si="376"/>
        <v>98.885660000000016</v>
      </c>
      <c r="I834" s="73">
        <f t="shared" si="376"/>
        <v>98.885660000000016</v>
      </c>
      <c r="J834" s="73">
        <f t="shared" si="376"/>
        <v>98.885660000000016</v>
      </c>
      <c r="K834" s="73">
        <f t="shared" si="376"/>
        <v>98.885660000000016</v>
      </c>
      <c r="L834" s="73">
        <f t="shared" si="376"/>
        <v>98.885660000000016</v>
      </c>
      <c r="M834" s="73">
        <f t="shared" si="376"/>
        <v>98.885660000000016</v>
      </c>
      <c r="N834" s="73">
        <f t="shared" si="376"/>
        <v>98.885660000000016</v>
      </c>
      <c r="O834" s="73">
        <f t="shared" si="376"/>
        <v>98.885660000000016</v>
      </c>
      <c r="P834" s="73">
        <f t="shared" si="376"/>
        <v>98.885660000000016</v>
      </c>
      <c r="Q834" s="73">
        <f t="shared" si="376"/>
        <v>98.885660000000016</v>
      </c>
      <c r="R834" s="73">
        <f t="shared" si="376"/>
        <v>98.885660000000016</v>
      </c>
      <c r="S834" s="73">
        <f t="shared" si="376"/>
        <v>98.885660000000016</v>
      </c>
      <c r="T834" s="73">
        <f t="shared" si="376"/>
        <v>98.885660000000016</v>
      </c>
      <c r="U834" s="73">
        <f t="shared" si="376"/>
        <v>98.885660000000016</v>
      </c>
      <c r="V834" s="73">
        <f t="shared" si="376"/>
        <v>98.885660000000016</v>
      </c>
      <c r="W834" s="73">
        <f t="shared" si="376"/>
        <v>98.885660000000016</v>
      </c>
      <c r="X834" s="73">
        <f t="shared" si="376"/>
        <v>98.885660000000016</v>
      </c>
      <c r="Y834" s="73">
        <f t="shared" si="376"/>
        <v>98.885660000000016</v>
      </c>
      <c r="Z834" s="105">
        <f t="shared" si="376"/>
        <v>98.885660000000016</v>
      </c>
    </row>
    <row r="835" spans="2:26" x14ac:dyDescent="0.25">
      <c r="B835" s="10" t="s">
        <v>312</v>
      </c>
      <c r="C835" s="2"/>
      <c r="D835" s="2"/>
      <c r="E835" s="4" t="s">
        <v>39</v>
      </c>
      <c r="F835" s="184">
        <f t="shared" ref="F835:Z835" si="377">F425*$G$236</f>
        <v>1038.624</v>
      </c>
      <c r="G835" s="73">
        <f t="shared" si="377"/>
        <v>1038.624</v>
      </c>
      <c r="H835" s="73">
        <f t="shared" si="377"/>
        <v>1038.624</v>
      </c>
      <c r="I835" s="73">
        <f t="shared" si="377"/>
        <v>1038.624</v>
      </c>
      <c r="J835" s="73">
        <f t="shared" si="377"/>
        <v>1038.624</v>
      </c>
      <c r="K835" s="73">
        <f t="shared" si="377"/>
        <v>1038.624</v>
      </c>
      <c r="L835" s="73">
        <f t="shared" si="377"/>
        <v>1038.624</v>
      </c>
      <c r="M835" s="73">
        <f t="shared" si="377"/>
        <v>1038.624</v>
      </c>
      <c r="N835" s="73">
        <f t="shared" si="377"/>
        <v>1038.624</v>
      </c>
      <c r="O835" s="73">
        <f t="shared" si="377"/>
        <v>1038.624</v>
      </c>
      <c r="P835" s="73">
        <f t="shared" si="377"/>
        <v>1038.624</v>
      </c>
      <c r="Q835" s="73">
        <f t="shared" si="377"/>
        <v>1038.624</v>
      </c>
      <c r="R835" s="73">
        <f t="shared" si="377"/>
        <v>1038.624</v>
      </c>
      <c r="S835" s="73">
        <f t="shared" si="377"/>
        <v>1038.624</v>
      </c>
      <c r="T835" s="73">
        <f t="shared" si="377"/>
        <v>1038.624</v>
      </c>
      <c r="U835" s="73">
        <f t="shared" si="377"/>
        <v>1038.624</v>
      </c>
      <c r="V835" s="73">
        <f t="shared" si="377"/>
        <v>1038.624</v>
      </c>
      <c r="W835" s="73">
        <f t="shared" si="377"/>
        <v>1038.624</v>
      </c>
      <c r="X835" s="73">
        <f t="shared" si="377"/>
        <v>1038.624</v>
      </c>
      <c r="Y835" s="73">
        <f t="shared" si="377"/>
        <v>1038.624</v>
      </c>
      <c r="Z835" s="105">
        <f t="shared" si="377"/>
        <v>1038.624</v>
      </c>
    </row>
    <row r="836" spans="2:26" x14ac:dyDescent="0.25">
      <c r="B836" s="10" t="s">
        <v>139</v>
      </c>
      <c r="C836" s="2"/>
      <c r="D836" s="2"/>
      <c r="E836" s="4" t="s">
        <v>39</v>
      </c>
      <c r="F836" s="184">
        <f t="shared" ref="F836:Z836" si="378">F426</f>
        <v>1645.2074391988556</v>
      </c>
      <c r="G836" s="73">
        <f t="shared" si="378"/>
        <v>1645.2074391988556</v>
      </c>
      <c r="H836" s="73">
        <f t="shared" si="378"/>
        <v>1645.2074391988556</v>
      </c>
      <c r="I836" s="73">
        <f t="shared" si="378"/>
        <v>1645.2074391988556</v>
      </c>
      <c r="J836" s="73">
        <f t="shared" si="378"/>
        <v>1645.2074391988556</v>
      </c>
      <c r="K836" s="73">
        <f t="shared" si="378"/>
        <v>1645.2074391988556</v>
      </c>
      <c r="L836" s="73">
        <f t="shared" si="378"/>
        <v>1645.2074391988556</v>
      </c>
      <c r="M836" s="73">
        <f t="shared" si="378"/>
        <v>1645.2074391988556</v>
      </c>
      <c r="N836" s="73">
        <f t="shared" si="378"/>
        <v>1645.2074391988556</v>
      </c>
      <c r="O836" s="73">
        <f t="shared" si="378"/>
        <v>1645.2074391988556</v>
      </c>
      <c r="P836" s="73">
        <f t="shared" si="378"/>
        <v>1645.2074391988556</v>
      </c>
      <c r="Q836" s="73">
        <f t="shared" si="378"/>
        <v>1645.2074391988556</v>
      </c>
      <c r="R836" s="73">
        <f t="shared" si="378"/>
        <v>1645.2074391988556</v>
      </c>
      <c r="S836" s="73">
        <f t="shared" si="378"/>
        <v>1645.2074391988556</v>
      </c>
      <c r="T836" s="73">
        <f t="shared" si="378"/>
        <v>1645.2074391988556</v>
      </c>
      <c r="U836" s="73">
        <f t="shared" si="378"/>
        <v>1645.2074391988556</v>
      </c>
      <c r="V836" s="73">
        <f t="shared" si="378"/>
        <v>1645.2074391988556</v>
      </c>
      <c r="W836" s="73">
        <f t="shared" si="378"/>
        <v>1645.2074391988556</v>
      </c>
      <c r="X836" s="73">
        <f t="shared" si="378"/>
        <v>1645.2074391988556</v>
      </c>
      <c r="Y836" s="73">
        <f t="shared" si="378"/>
        <v>1645.2074391988556</v>
      </c>
      <c r="Z836" s="105">
        <f t="shared" si="378"/>
        <v>1645.2074391988556</v>
      </c>
    </row>
    <row r="837" spans="2:26" x14ac:dyDescent="0.25">
      <c r="B837" s="10" t="s">
        <v>1</v>
      </c>
      <c r="C837" s="2"/>
      <c r="D837" s="2"/>
      <c r="E837" s="4" t="s">
        <v>39</v>
      </c>
      <c r="F837" s="189">
        <f t="shared" ref="F837:Z837" si="379">F427*$G$237</f>
        <v>16030.574999999999</v>
      </c>
      <c r="G837" s="190">
        <f t="shared" si="379"/>
        <v>16030.574999999999</v>
      </c>
      <c r="H837" s="190">
        <f t="shared" si="379"/>
        <v>16030.574999999999</v>
      </c>
      <c r="I837" s="190">
        <f t="shared" si="379"/>
        <v>16030.574999999999</v>
      </c>
      <c r="J837" s="190">
        <f t="shared" si="379"/>
        <v>16030.574999999999</v>
      </c>
      <c r="K837" s="190">
        <f t="shared" si="379"/>
        <v>16030.574999999999</v>
      </c>
      <c r="L837" s="190">
        <f t="shared" si="379"/>
        <v>16030.574999999999</v>
      </c>
      <c r="M837" s="190">
        <f t="shared" si="379"/>
        <v>16030.574999999999</v>
      </c>
      <c r="N837" s="190">
        <f t="shared" si="379"/>
        <v>16030.574999999999</v>
      </c>
      <c r="O837" s="190">
        <f t="shared" si="379"/>
        <v>16030.574999999999</v>
      </c>
      <c r="P837" s="190">
        <f t="shared" si="379"/>
        <v>16030.574999999999</v>
      </c>
      <c r="Q837" s="190">
        <f t="shared" si="379"/>
        <v>16030.574999999999</v>
      </c>
      <c r="R837" s="190">
        <f t="shared" si="379"/>
        <v>16030.574999999999</v>
      </c>
      <c r="S837" s="190">
        <f t="shared" si="379"/>
        <v>16030.574999999999</v>
      </c>
      <c r="T837" s="190">
        <f t="shared" si="379"/>
        <v>16030.574999999999</v>
      </c>
      <c r="U837" s="190">
        <f t="shared" si="379"/>
        <v>16030.574999999999</v>
      </c>
      <c r="V837" s="190">
        <f t="shared" si="379"/>
        <v>16030.574999999999</v>
      </c>
      <c r="W837" s="190">
        <f t="shared" si="379"/>
        <v>16030.574999999999</v>
      </c>
      <c r="X837" s="190">
        <f t="shared" si="379"/>
        <v>16030.574999999999</v>
      </c>
      <c r="Y837" s="190">
        <f t="shared" si="379"/>
        <v>16030.574999999999</v>
      </c>
      <c r="Z837" s="298">
        <f t="shared" si="379"/>
        <v>16030.574999999999</v>
      </c>
    </row>
    <row r="838" spans="2:26" x14ac:dyDescent="0.25">
      <c r="B838" s="83" t="s">
        <v>14</v>
      </c>
      <c r="C838" s="59"/>
      <c r="D838" s="59"/>
      <c r="E838" s="84" t="s">
        <v>39</v>
      </c>
      <c r="F838" s="185">
        <f t="shared" ref="F838:Z838" si="380">SUM(F829:F837)</f>
        <v>51985.561434198855</v>
      </c>
      <c r="G838" s="147">
        <f t="shared" si="380"/>
        <v>51985.561434198855</v>
      </c>
      <c r="H838" s="147">
        <f t="shared" si="380"/>
        <v>51985.561434198855</v>
      </c>
      <c r="I838" s="147">
        <f t="shared" si="380"/>
        <v>51985.561434198855</v>
      </c>
      <c r="J838" s="147">
        <f t="shared" si="380"/>
        <v>51985.561434198855</v>
      </c>
      <c r="K838" s="147">
        <f t="shared" si="380"/>
        <v>51985.561434198855</v>
      </c>
      <c r="L838" s="147">
        <f t="shared" si="380"/>
        <v>51985.561434198855</v>
      </c>
      <c r="M838" s="147">
        <f t="shared" si="380"/>
        <v>51985.561434198855</v>
      </c>
      <c r="N838" s="147">
        <f t="shared" si="380"/>
        <v>51985.561434198855</v>
      </c>
      <c r="O838" s="147">
        <f t="shared" si="380"/>
        <v>51985.561434198855</v>
      </c>
      <c r="P838" s="147">
        <f t="shared" si="380"/>
        <v>51985.561434198855</v>
      </c>
      <c r="Q838" s="147">
        <f t="shared" si="380"/>
        <v>51985.561434198855</v>
      </c>
      <c r="R838" s="147">
        <f t="shared" si="380"/>
        <v>51985.561434198855</v>
      </c>
      <c r="S838" s="147">
        <f t="shared" si="380"/>
        <v>51985.561434198855</v>
      </c>
      <c r="T838" s="147">
        <f t="shared" si="380"/>
        <v>51985.561434198855</v>
      </c>
      <c r="U838" s="147">
        <f t="shared" si="380"/>
        <v>51985.561434198855</v>
      </c>
      <c r="V838" s="147">
        <f t="shared" si="380"/>
        <v>51985.561434198855</v>
      </c>
      <c r="W838" s="147">
        <f t="shared" si="380"/>
        <v>51985.561434198855</v>
      </c>
      <c r="X838" s="147">
        <f t="shared" si="380"/>
        <v>51985.561434198855</v>
      </c>
      <c r="Y838" s="147">
        <f t="shared" si="380"/>
        <v>51985.561434198855</v>
      </c>
      <c r="Z838" s="148">
        <f t="shared" si="380"/>
        <v>51985.561434198855</v>
      </c>
    </row>
    <row r="839" spans="2:26" x14ac:dyDescent="0.25">
      <c r="B839" s="12"/>
      <c r="C839" s="2"/>
      <c r="D839" s="2"/>
      <c r="E839" s="4"/>
      <c r="F839" s="184"/>
      <c r="G839" s="73"/>
      <c r="H839" s="73"/>
      <c r="I839" s="73"/>
      <c r="J839" s="73"/>
      <c r="K839" s="73"/>
      <c r="L839" s="73"/>
      <c r="M839" s="73"/>
      <c r="N839" s="73"/>
      <c r="O839" s="73"/>
      <c r="P839" s="73"/>
      <c r="Q839" s="73"/>
      <c r="R839" s="73"/>
      <c r="S839" s="73"/>
      <c r="T839" s="73"/>
      <c r="U839" s="73"/>
      <c r="V839" s="73"/>
      <c r="W839" s="73"/>
      <c r="X839" s="73"/>
      <c r="Y839" s="73"/>
      <c r="Z839" s="105"/>
    </row>
    <row r="840" spans="2:26" x14ac:dyDescent="0.25">
      <c r="B840" s="77" t="s">
        <v>175</v>
      </c>
      <c r="C840" s="2"/>
      <c r="D840" s="2"/>
      <c r="E840" s="4"/>
      <c r="F840" s="184"/>
      <c r="G840" s="73"/>
      <c r="H840" s="73"/>
      <c r="I840" s="73"/>
      <c r="J840" s="73"/>
      <c r="K840" s="73"/>
      <c r="L840" s="73"/>
      <c r="M840" s="73"/>
      <c r="N840" s="73"/>
      <c r="O840" s="73"/>
      <c r="P840" s="73"/>
      <c r="Q840" s="73"/>
      <c r="R840" s="73"/>
      <c r="S840" s="73"/>
      <c r="T840" s="73"/>
      <c r="U840" s="73"/>
      <c r="V840" s="73"/>
      <c r="W840" s="73"/>
      <c r="X840" s="73"/>
      <c r="Y840" s="73"/>
      <c r="Z840" s="105"/>
    </row>
    <row r="841" spans="2:26" x14ac:dyDescent="0.25">
      <c r="B841" s="392" t="s">
        <v>157</v>
      </c>
      <c r="C841" s="2"/>
      <c r="D841" s="2"/>
      <c r="E841" s="4" t="s">
        <v>39</v>
      </c>
      <c r="F841" s="184">
        <f t="shared" ref="F841:Z841" si="381">F431</f>
        <v>0</v>
      </c>
      <c r="G841" s="73">
        <f t="shared" si="381"/>
        <v>600</v>
      </c>
      <c r="H841" s="73">
        <f t="shared" si="381"/>
        <v>0</v>
      </c>
      <c r="I841" s="73">
        <f t="shared" si="381"/>
        <v>0</v>
      </c>
      <c r="J841" s="73">
        <f t="shared" si="381"/>
        <v>0</v>
      </c>
      <c r="K841" s="73">
        <f t="shared" si="381"/>
        <v>0</v>
      </c>
      <c r="L841" s="73">
        <f t="shared" si="381"/>
        <v>0</v>
      </c>
      <c r="M841" s="73">
        <f t="shared" si="381"/>
        <v>0</v>
      </c>
      <c r="N841" s="73">
        <f t="shared" si="381"/>
        <v>0</v>
      </c>
      <c r="O841" s="73">
        <f t="shared" si="381"/>
        <v>0</v>
      </c>
      <c r="P841" s="73">
        <f t="shared" si="381"/>
        <v>0</v>
      </c>
      <c r="Q841" s="73">
        <f t="shared" si="381"/>
        <v>0</v>
      </c>
      <c r="R841" s="73">
        <f t="shared" si="381"/>
        <v>0</v>
      </c>
      <c r="S841" s="73">
        <f t="shared" si="381"/>
        <v>0</v>
      </c>
      <c r="T841" s="73">
        <f t="shared" si="381"/>
        <v>0</v>
      </c>
      <c r="U841" s="73">
        <f t="shared" si="381"/>
        <v>0</v>
      </c>
      <c r="V841" s="73">
        <f t="shared" si="381"/>
        <v>0</v>
      </c>
      <c r="W841" s="73">
        <f t="shared" si="381"/>
        <v>0</v>
      </c>
      <c r="X841" s="73">
        <f t="shared" si="381"/>
        <v>0</v>
      </c>
      <c r="Y841" s="73">
        <f t="shared" si="381"/>
        <v>0</v>
      </c>
      <c r="Z841" s="105">
        <f t="shared" si="381"/>
        <v>0</v>
      </c>
    </row>
    <row r="842" spans="2:26" x14ac:dyDescent="0.25">
      <c r="B842" s="392" t="s">
        <v>440</v>
      </c>
      <c r="C842" s="2"/>
      <c r="D842" s="2"/>
      <c r="E842" s="4" t="s">
        <v>39</v>
      </c>
      <c r="F842" s="184">
        <f>F432*$G$236</f>
        <v>2101.3202750000005</v>
      </c>
      <c r="G842" s="73">
        <f>G432*$G$236</f>
        <v>2101.3202750000005</v>
      </c>
      <c r="H842" s="73">
        <f t="shared" ref="H842:Z842" si="382">H432*$G$236</f>
        <v>2101.3202750000005</v>
      </c>
      <c r="I842" s="73">
        <f t="shared" si="382"/>
        <v>2101.3202750000005</v>
      </c>
      <c r="J842" s="73">
        <f t="shared" si="382"/>
        <v>2101.3202750000005</v>
      </c>
      <c r="K842" s="73">
        <f t="shared" si="382"/>
        <v>2101.3202750000005</v>
      </c>
      <c r="L842" s="73">
        <f t="shared" si="382"/>
        <v>2101.3202750000005</v>
      </c>
      <c r="M842" s="73">
        <f t="shared" si="382"/>
        <v>2101.3202750000005</v>
      </c>
      <c r="N842" s="73">
        <f t="shared" si="382"/>
        <v>2101.3202750000005</v>
      </c>
      <c r="O842" s="73">
        <f t="shared" si="382"/>
        <v>2101.3202750000005</v>
      </c>
      <c r="P842" s="73">
        <f t="shared" si="382"/>
        <v>2101.3202750000005</v>
      </c>
      <c r="Q842" s="73">
        <f t="shared" si="382"/>
        <v>2101.3202750000005</v>
      </c>
      <c r="R842" s="73">
        <f t="shared" si="382"/>
        <v>2101.3202750000005</v>
      </c>
      <c r="S842" s="73">
        <f t="shared" si="382"/>
        <v>2101.3202750000005</v>
      </c>
      <c r="T842" s="73">
        <f t="shared" si="382"/>
        <v>2101.3202750000005</v>
      </c>
      <c r="U842" s="73">
        <f t="shared" si="382"/>
        <v>2101.3202750000005</v>
      </c>
      <c r="V842" s="73">
        <f t="shared" si="382"/>
        <v>2101.3202750000005</v>
      </c>
      <c r="W842" s="73">
        <f t="shared" si="382"/>
        <v>2101.3202750000005</v>
      </c>
      <c r="X842" s="73">
        <f t="shared" si="382"/>
        <v>2101.3202750000005</v>
      </c>
      <c r="Y842" s="73">
        <f t="shared" si="382"/>
        <v>2101.3202750000005</v>
      </c>
      <c r="Z842" s="105">
        <f t="shared" si="382"/>
        <v>2101.3202750000005</v>
      </c>
    </row>
    <row r="843" spans="2:26" x14ac:dyDescent="0.25">
      <c r="B843" s="12" t="s">
        <v>435</v>
      </c>
      <c r="C843" s="2"/>
      <c r="D843" s="2"/>
      <c r="E843" s="4" t="s">
        <v>39</v>
      </c>
      <c r="F843" s="184">
        <f t="shared" ref="F843:F846" si="383">F433*$G$236</f>
        <v>3139.6197050000005</v>
      </c>
      <c r="G843" s="73">
        <f t="shared" ref="G843:Z843" si="384">G433*$G$236</f>
        <v>3139.6197050000005</v>
      </c>
      <c r="H843" s="73">
        <f t="shared" si="384"/>
        <v>3139.6197050000005</v>
      </c>
      <c r="I843" s="73">
        <f t="shared" si="384"/>
        <v>3139.6197050000005</v>
      </c>
      <c r="J843" s="73">
        <f t="shared" si="384"/>
        <v>3139.6197050000005</v>
      </c>
      <c r="K843" s="73">
        <f t="shared" si="384"/>
        <v>3139.6197050000005</v>
      </c>
      <c r="L843" s="73">
        <f t="shared" si="384"/>
        <v>3139.6197050000005</v>
      </c>
      <c r="M843" s="73">
        <f t="shared" si="384"/>
        <v>3139.6197050000005</v>
      </c>
      <c r="N843" s="73">
        <f t="shared" si="384"/>
        <v>3139.6197050000005</v>
      </c>
      <c r="O843" s="73">
        <f t="shared" si="384"/>
        <v>3139.6197050000005</v>
      </c>
      <c r="P843" s="73">
        <f t="shared" si="384"/>
        <v>3139.6197050000005</v>
      </c>
      <c r="Q843" s="73">
        <f t="shared" si="384"/>
        <v>3139.6197050000005</v>
      </c>
      <c r="R843" s="73">
        <f t="shared" si="384"/>
        <v>3139.6197050000005</v>
      </c>
      <c r="S843" s="73">
        <f t="shared" si="384"/>
        <v>3139.6197050000005</v>
      </c>
      <c r="T843" s="73">
        <f t="shared" si="384"/>
        <v>3139.6197050000005</v>
      </c>
      <c r="U843" s="73">
        <f t="shared" si="384"/>
        <v>3139.6197050000005</v>
      </c>
      <c r="V843" s="73">
        <f t="shared" si="384"/>
        <v>3139.6197050000005</v>
      </c>
      <c r="W843" s="73">
        <f t="shared" si="384"/>
        <v>3139.6197050000005</v>
      </c>
      <c r="X843" s="73">
        <f t="shared" si="384"/>
        <v>3139.6197050000005</v>
      </c>
      <c r="Y843" s="73">
        <f t="shared" si="384"/>
        <v>3139.6197050000005</v>
      </c>
      <c r="Z843" s="105">
        <f t="shared" si="384"/>
        <v>3139.6197050000005</v>
      </c>
    </row>
    <row r="844" spans="2:26" x14ac:dyDescent="0.25">
      <c r="B844" s="12" t="s">
        <v>436</v>
      </c>
      <c r="C844" s="2"/>
      <c r="D844" s="2"/>
      <c r="E844" s="4" t="s">
        <v>39</v>
      </c>
      <c r="F844" s="184">
        <f t="shared" si="383"/>
        <v>1483.2849000000001</v>
      </c>
      <c r="G844" s="73">
        <f t="shared" ref="G844:Z844" si="385">G434*$G$236</f>
        <v>2101.3202750000005</v>
      </c>
      <c r="H844" s="73">
        <f t="shared" si="385"/>
        <v>2101.3202750000005</v>
      </c>
      <c r="I844" s="73">
        <f t="shared" si="385"/>
        <v>2101.3202750000005</v>
      </c>
      <c r="J844" s="73">
        <f t="shared" si="385"/>
        <v>2101.3202750000005</v>
      </c>
      <c r="K844" s="73">
        <f t="shared" si="385"/>
        <v>2101.3202750000005</v>
      </c>
      <c r="L844" s="73">
        <f t="shared" si="385"/>
        <v>2101.3202750000005</v>
      </c>
      <c r="M844" s="73">
        <f t="shared" si="385"/>
        <v>2101.3202750000005</v>
      </c>
      <c r="N844" s="73">
        <f t="shared" si="385"/>
        <v>2101.3202750000005</v>
      </c>
      <c r="O844" s="73">
        <f t="shared" si="385"/>
        <v>2101.3202750000005</v>
      </c>
      <c r="P844" s="73">
        <f t="shared" si="385"/>
        <v>2101.3202750000005</v>
      </c>
      <c r="Q844" s="73">
        <f t="shared" si="385"/>
        <v>2101.3202750000005</v>
      </c>
      <c r="R844" s="73">
        <f t="shared" si="385"/>
        <v>2101.3202750000005</v>
      </c>
      <c r="S844" s="73">
        <f t="shared" si="385"/>
        <v>2101.3202750000005</v>
      </c>
      <c r="T844" s="73">
        <f t="shared" si="385"/>
        <v>2101.3202750000005</v>
      </c>
      <c r="U844" s="73">
        <f t="shared" si="385"/>
        <v>2101.3202750000005</v>
      </c>
      <c r="V844" s="73">
        <f t="shared" si="385"/>
        <v>2101.3202750000005</v>
      </c>
      <c r="W844" s="73">
        <f t="shared" si="385"/>
        <v>2101.3202750000005</v>
      </c>
      <c r="X844" s="73">
        <f t="shared" si="385"/>
        <v>2101.3202750000005</v>
      </c>
      <c r="Y844" s="73">
        <f t="shared" si="385"/>
        <v>2101.3202750000005</v>
      </c>
      <c r="Z844" s="105">
        <f t="shared" si="385"/>
        <v>2101.3202750000005</v>
      </c>
    </row>
    <row r="845" spans="2:26" x14ac:dyDescent="0.25">
      <c r="B845" s="12" t="s">
        <v>437</v>
      </c>
      <c r="C845" s="2"/>
      <c r="D845" s="2"/>
      <c r="E845" s="4" t="s">
        <v>39</v>
      </c>
      <c r="F845" s="184">
        <f t="shared" si="383"/>
        <v>1186.6279200000004</v>
      </c>
      <c r="G845" s="73">
        <f t="shared" ref="G845:Z845" si="386">G435*$G$236</f>
        <v>1186.6279200000004</v>
      </c>
      <c r="H845" s="73">
        <f t="shared" si="386"/>
        <v>1186.6279200000004</v>
      </c>
      <c r="I845" s="73">
        <f t="shared" si="386"/>
        <v>1186.6279200000004</v>
      </c>
      <c r="J845" s="73">
        <f t="shared" si="386"/>
        <v>1186.6279200000004</v>
      </c>
      <c r="K845" s="73">
        <f t="shared" si="386"/>
        <v>1186.6279200000004</v>
      </c>
      <c r="L845" s="73">
        <f t="shared" si="386"/>
        <v>1186.6279200000004</v>
      </c>
      <c r="M845" s="73">
        <f t="shared" si="386"/>
        <v>1186.6279200000004</v>
      </c>
      <c r="N845" s="73">
        <f t="shared" si="386"/>
        <v>1186.6279200000004</v>
      </c>
      <c r="O845" s="73">
        <f t="shared" si="386"/>
        <v>1186.6279200000004</v>
      </c>
      <c r="P845" s="73">
        <f t="shared" si="386"/>
        <v>1186.6279200000004</v>
      </c>
      <c r="Q845" s="73">
        <f t="shared" si="386"/>
        <v>1186.6279200000004</v>
      </c>
      <c r="R845" s="73">
        <f t="shared" si="386"/>
        <v>1186.6279200000004</v>
      </c>
      <c r="S845" s="73">
        <f t="shared" si="386"/>
        <v>1186.6279200000004</v>
      </c>
      <c r="T845" s="73">
        <f t="shared" si="386"/>
        <v>1186.6279200000004</v>
      </c>
      <c r="U845" s="73">
        <f t="shared" si="386"/>
        <v>1186.6279200000004</v>
      </c>
      <c r="V845" s="73">
        <f t="shared" si="386"/>
        <v>1186.6279200000004</v>
      </c>
      <c r="W845" s="73">
        <f t="shared" si="386"/>
        <v>1186.6279200000004</v>
      </c>
      <c r="X845" s="73">
        <f t="shared" si="386"/>
        <v>1186.6279200000004</v>
      </c>
      <c r="Y845" s="73">
        <f t="shared" si="386"/>
        <v>1186.6279200000004</v>
      </c>
      <c r="Z845" s="105">
        <f t="shared" si="386"/>
        <v>1186.6279200000004</v>
      </c>
    </row>
    <row r="846" spans="2:26" x14ac:dyDescent="0.25">
      <c r="B846" s="12" t="s">
        <v>139</v>
      </c>
      <c r="C846" s="2"/>
      <c r="D846" s="2"/>
      <c r="E846" s="4" t="s">
        <v>39</v>
      </c>
      <c r="F846" s="184">
        <f t="shared" si="383"/>
        <v>1244.1850000000002</v>
      </c>
      <c r="G846" s="73">
        <f t="shared" ref="G846:Z846" si="387">G436*$G$236</f>
        <v>1244.1850000000002</v>
      </c>
      <c r="H846" s="73">
        <f t="shared" si="387"/>
        <v>1244.1850000000002</v>
      </c>
      <c r="I846" s="73">
        <f t="shared" si="387"/>
        <v>1244.1850000000002</v>
      </c>
      <c r="J846" s="73">
        <f t="shared" si="387"/>
        <v>1244.1850000000002</v>
      </c>
      <c r="K846" s="73">
        <f t="shared" si="387"/>
        <v>1244.1850000000002</v>
      </c>
      <c r="L846" s="73">
        <f t="shared" si="387"/>
        <v>1244.1850000000002</v>
      </c>
      <c r="M846" s="73">
        <f t="shared" si="387"/>
        <v>1244.1850000000002</v>
      </c>
      <c r="N846" s="73">
        <f t="shared" si="387"/>
        <v>1244.1850000000002</v>
      </c>
      <c r="O846" s="73">
        <f t="shared" si="387"/>
        <v>1244.1850000000002</v>
      </c>
      <c r="P846" s="73">
        <f t="shared" si="387"/>
        <v>1244.1850000000002</v>
      </c>
      <c r="Q846" s="73">
        <f t="shared" si="387"/>
        <v>1244.1850000000002</v>
      </c>
      <c r="R846" s="73">
        <f t="shared" si="387"/>
        <v>1244.1850000000002</v>
      </c>
      <c r="S846" s="73">
        <f t="shared" si="387"/>
        <v>1244.1850000000002</v>
      </c>
      <c r="T846" s="73">
        <f t="shared" si="387"/>
        <v>1244.1850000000002</v>
      </c>
      <c r="U846" s="73">
        <f t="shared" si="387"/>
        <v>1244.1850000000002</v>
      </c>
      <c r="V846" s="73">
        <f t="shared" si="387"/>
        <v>1244.1850000000002</v>
      </c>
      <c r="W846" s="73">
        <f t="shared" si="387"/>
        <v>1244.1850000000002</v>
      </c>
      <c r="X846" s="73">
        <f t="shared" si="387"/>
        <v>1244.1850000000002</v>
      </c>
      <c r="Y846" s="73">
        <f t="shared" si="387"/>
        <v>1244.1850000000002</v>
      </c>
      <c r="Z846" s="105">
        <f t="shared" si="387"/>
        <v>1244.1850000000002</v>
      </c>
    </row>
    <row r="847" spans="2:26" x14ac:dyDescent="0.25">
      <c r="B847" s="12" t="s">
        <v>320</v>
      </c>
      <c r="C847" s="2"/>
      <c r="D847" s="2"/>
      <c r="E847" s="4" t="s">
        <v>39</v>
      </c>
      <c r="F847" s="184">
        <f>F437*$G$237</f>
        <v>4042.5</v>
      </c>
      <c r="G847" s="190">
        <f>G437*$G$237</f>
        <v>4042.5</v>
      </c>
      <c r="H847" s="190">
        <f t="shared" ref="H847:Z847" si="388">H437*$G$237</f>
        <v>4042.5</v>
      </c>
      <c r="I847" s="190">
        <f t="shared" si="388"/>
        <v>4042.5</v>
      </c>
      <c r="J847" s="190">
        <f t="shared" si="388"/>
        <v>4042.5</v>
      </c>
      <c r="K847" s="190">
        <f t="shared" si="388"/>
        <v>4042.5</v>
      </c>
      <c r="L847" s="190">
        <f t="shared" si="388"/>
        <v>4042.5</v>
      </c>
      <c r="M847" s="190">
        <f t="shared" si="388"/>
        <v>4042.5</v>
      </c>
      <c r="N847" s="190">
        <f t="shared" si="388"/>
        <v>4042.5</v>
      </c>
      <c r="O847" s="190">
        <f t="shared" si="388"/>
        <v>4042.5</v>
      </c>
      <c r="P847" s="190">
        <f t="shared" si="388"/>
        <v>4042.5</v>
      </c>
      <c r="Q847" s="190">
        <f t="shared" si="388"/>
        <v>4042.5</v>
      </c>
      <c r="R847" s="190">
        <f t="shared" si="388"/>
        <v>4042.5</v>
      </c>
      <c r="S847" s="190">
        <f t="shared" si="388"/>
        <v>4042.5</v>
      </c>
      <c r="T847" s="190">
        <f t="shared" si="388"/>
        <v>4042.5</v>
      </c>
      <c r="U847" s="190">
        <f t="shared" si="388"/>
        <v>4042.5</v>
      </c>
      <c r="V847" s="190">
        <f t="shared" si="388"/>
        <v>4042.5</v>
      </c>
      <c r="W847" s="190">
        <f t="shared" si="388"/>
        <v>4042.5</v>
      </c>
      <c r="X847" s="190">
        <f t="shared" si="388"/>
        <v>4042.5</v>
      </c>
      <c r="Y847" s="190">
        <f t="shared" si="388"/>
        <v>4042.5</v>
      </c>
      <c r="Z847" s="298">
        <f t="shared" si="388"/>
        <v>4042.5</v>
      </c>
    </row>
    <row r="848" spans="2:26" x14ac:dyDescent="0.25">
      <c r="B848" s="92" t="s">
        <v>14</v>
      </c>
      <c r="C848" s="93"/>
      <c r="D848" s="93"/>
      <c r="E848" s="94" t="s">
        <v>39</v>
      </c>
      <c r="F848" s="186">
        <f t="shared" ref="F848:Z848" si="389">SUM(F841:F847)</f>
        <v>13197.537800000002</v>
      </c>
      <c r="G848" s="124">
        <f t="shared" si="389"/>
        <v>14415.573175000001</v>
      </c>
      <c r="H848" s="124">
        <f t="shared" si="389"/>
        <v>13815.573175000001</v>
      </c>
      <c r="I848" s="124">
        <f t="shared" si="389"/>
        <v>13815.573175000001</v>
      </c>
      <c r="J848" s="124">
        <f t="shared" si="389"/>
        <v>13815.573175000001</v>
      </c>
      <c r="K848" s="124">
        <f t="shared" si="389"/>
        <v>13815.573175000001</v>
      </c>
      <c r="L848" s="124">
        <f t="shared" si="389"/>
        <v>13815.573175000001</v>
      </c>
      <c r="M848" s="124">
        <f t="shared" si="389"/>
        <v>13815.573175000001</v>
      </c>
      <c r="N848" s="124">
        <f t="shared" si="389"/>
        <v>13815.573175000001</v>
      </c>
      <c r="O848" s="124">
        <f t="shared" si="389"/>
        <v>13815.573175000001</v>
      </c>
      <c r="P848" s="124">
        <f t="shared" si="389"/>
        <v>13815.573175000001</v>
      </c>
      <c r="Q848" s="124">
        <f t="shared" si="389"/>
        <v>13815.573175000001</v>
      </c>
      <c r="R848" s="124">
        <f t="shared" si="389"/>
        <v>13815.573175000001</v>
      </c>
      <c r="S848" s="124">
        <f t="shared" si="389"/>
        <v>13815.573175000001</v>
      </c>
      <c r="T848" s="124">
        <f t="shared" si="389"/>
        <v>13815.573175000001</v>
      </c>
      <c r="U848" s="124">
        <f t="shared" si="389"/>
        <v>13815.573175000001</v>
      </c>
      <c r="V848" s="124">
        <f t="shared" si="389"/>
        <v>13815.573175000001</v>
      </c>
      <c r="W848" s="124">
        <f t="shared" si="389"/>
        <v>13815.573175000001</v>
      </c>
      <c r="X848" s="124">
        <f t="shared" si="389"/>
        <v>13815.573175000001</v>
      </c>
      <c r="Y848" s="124">
        <f t="shared" si="389"/>
        <v>13815.573175000001</v>
      </c>
      <c r="Z848" s="125">
        <f t="shared" si="389"/>
        <v>13815.573175000001</v>
      </c>
    </row>
    <row r="849" spans="2:26" ht="15.75" thickBot="1" x14ac:dyDescent="0.3">
      <c r="B849" s="98"/>
      <c r="C849" s="93"/>
      <c r="D849" s="93"/>
      <c r="E849" s="93"/>
      <c r="F849" s="93"/>
      <c r="G849" s="93"/>
      <c r="H849" s="93"/>
      <c r="I849" s="93"/>
      <c r="J849" s="93"/>
      <c r="K849" s="93"/>
      <c r="L849" s="93"/>
      <c r="M849" s="93"/>
      <c r="N849" s="93"/>
      <c r="O849" s="93"/>
      <c r="P849" s="93"/>
      <c r="Q849" s="93"/>
      <c r="R849" s="93"/>
      <c r="S849" s="93"/>
      <c r="T849" s="93"/>
      <c r="U849" s="93"/>
      <c r="V849" s="93"/>
      <c r="W849" s="93"/>
      <c r="X849" s="93"/>
      <c r="Y849" s="93"/>
      <c r="Z849" s="99"/>
    </row>
    <row r="850" spans="2:26" s="2" customFormat="1" x14ac:dyDescent="0.25">
      <c r="B850" s="168" t="s">
        <v>10</v>
      </c>
      <c r="C850" s="169"/>
      <c r="D850" s="169"/>
      <c r="E850" s="170" t="s">
        <v>249</v>
      </c>
      <c r="F850" s="171">
        <v>0</v>
      </c>
      <c r="G850" s="171">
        <v>1</v>
      </c>
      <c r="H850" s="171">
        <v>2</v>
      </c>
      <c r="I850" s="171">
        <v>3</v>
      </c>
      <c r="J850" s="171">
        <v>4</v>
      </c>
      <c r="K850" s="171">
        <v>5</v>
      </c>
      <c r="L850" s="171">
        <v>6</v>
      </c>
      <c r="M850" s="171">
        <v>7</v>
      </c>
      <c r="N850" s="171">
        <v>8</v>
      </c>
      <c r="O850" s="171">
        <v>9</v>
      </c>
      <c r="P850" s="171">
        <v>10</v>
      </c>
      <c r="Q850" s="171">
        <v>11</v>
      </c>
      <c r="R850" s="171">
        <v>12</v>
      </c>
      <c r="S850" s="171">
        <v>13</v>
      </c>
      <c r="T850" s="171">
        <v>14</v>
      </c>
      <c r="U850" s="171">
        <v>15</v>
      </c>
      <c r="V850" s="171">
        <v>16</v>
      </c>
      <c r="W850" s="171">
        <v>17</v>
      </c>
      <c r="X850" s="171">
        <v>18</v>
      </c>
      <c r="Y850" s="171">
        <v>19</v>
      </c>
      <c r="Z850" s="172">
        <v>20</v>
      </c>
    </row>
    <row r="851" spans="2:26" x14ac:dyDescent="0.25">
      <c r="B851" s="77" t="s">
        <v>89</v>
      </c>
      <c r="C851" s="2"/>
      <c r="D851" s="2"/>
      <c r="E851" s="31"/>
      <c r="F851" s="4"/>
      <c r="G851" s="28"/>
      <c r="H851" s="4"/>
      <c r="I851" s="20"/>
      <c r="J851" s="4"/>
      <c r="K851" s="4"/>
      <c r="L851" s="4"/>
      <c r="M851" s="4"/>
      <c r="N851" s="4"/>
      <c r="O851" s="4"/>
      <c r="P851" s="4"/>
      <c r="Q851" s="4"/>
      <c r="R851" s="4"/>
      <c r="S851" s="4"/>
      <c r="T851" s="4"/>
      <c r="U851" s="4"/>
      <c r="V851" s="4"/>
      <c r="W851" s="4"/>
      <c r="X851" s="4"/>
      <c r="Y851" s="4"/>
      <c r="Z851" s="64"/>
    </row>
    <row r="852" spans="2:26" x14ac:dyDescent="0.25">
      <c r="B852" s="12" t="s">
        <v>4</v>
      </c>
      <c r="C852" s="4"/>
      <c r="D852" s="4"/>
      <c r="E852" s="31" t="s">
        <v>39</v>
      </c>
      <c r="F852" s="67">
        <f t="shared" ref="F852:Z852" si="390">F442</f>
        <v>343.5</v>
      </c>
      <c r="G852" s="67">
        <f t="shared" si="390"/>
        <v>319.53488372093022</v>
      </c>
      <c r="H852" s="67">
        <f t="shared" si="390"/>
        <v>319.53488372093022</v>
      </c>
      <c r="I852" s="67">
        <f t="shared" si="390"/>
        <v>319.53488372093022</v>
      </c>
      <c r="J852" s="67">
        <f t="shared" si="390"/>
        <v>319.53488372093022</v>
      </c>
      <c r="K852" s="67">
        <f t="shared" si="390"/>
        <v>319.53488372093022</v>
      </c>
      <c r="L852" s="67">
        <f t="shared" si="390"/>
        <v>319.53488372093022</v>
      </c>
      <c r="M852" s="67">
        <f t="shared" si="390"/>
        <v>319.53488372093022</v>
      </c>
      <c r="N852" s="67">
        <f t="shared" si="390"/>
        <v>319.53488372093022</v>
      </c>
      <c r="O852" s="67">
        <f t="shared" si="390"/>
        <v>319.53488372093022</v>
      </c>
      <c r="P852" s="67">
        <f t="shared" si="390"/>
        <v>319.53488372093022</v>
      </c>
      <c r="Q852" s="67">
        <f t="shared" si="390"/>
        <v>319.53488372093022</v>
      </c>
      <c r="R852" s="67">
        <f t="shared" si="390"/>
        <v>319.53488372093022</v>
      </c>
      <c r="S852" s="67">
        <f t="shared" si="390"/>
        <v>319.53488372093022</v>
      </c>
      <c r="T852" s="67">
        <f t="shared" si="390"/>
        <v>319.53488372093022</v>
      </c>
      <c r="U852" s="67">
        <f t="shared" si="390"/>
        <v>319.53488372093022</v>
      </c>
      <c r="V852" s="67">
        <f t="shared" si="390"/>
        <v>319.53488372093022</v>
      </c>
      <c r="W852" s="67">
        <f t="shared" si="390"/>
        <v>319.53488372093022</v>
      </c>
      <c r="X852" s="67">
        <f t="shared" si="390"/>
        <v>319.53488372093022</v>
      </c>
      <c r="Y852" s="67">
        <f t="shared" si="390"/>
        <v>319.53488372093022</v>
      </c>
      <c r="Z852" s="149">
        <f t="shared" si="390"/>
        <v>319.53488372093022</v>
      </c>
    </row>
    <row r="853" spans="2:26" x14ac:dyDescent="0.25">
      <c r="B853" s="10" t="s">
        <v>0</v>
      </c>
      <c r="C853" s="4"/>
      <c r="D853" s="4"/>
      <c r="E853" s="31" t="s">
        <v>39</v>
      </c>
      <c r="F853" s="67">
        <f t="shared" ref="F853:Z853" si="391">F443*$G$236</f>
        <v>1493.0220000000002</v>
      </c>
      <c r="G853" s="67">
        <f t="shared" si="391"/>
        <v>2777.7153488372096</v>
      </c>
      <c r="H853" s="67">
        <f t="shared" si="391"/>
        <v>2777.7153488372096</v>
      </c>
      <c r="I853" s="67">
        <f t="shared" si="391"/>
        <v>2777.7153488372096</v>
      </c>
      <c r="J853" s="67">
        <f t="shared" si="391"/>
        <v>2777.7153488372096</v>
      </c>
      <c r="K853" s="67">
        <f t="shared" si="391"/>
        <v>2777.7153488372096</v>
      </c>
      <c r="L853" s="67">
        <f t="shared" si="391"/>
        <v>2777.7153488372096</v>
      </c>
      <c r="M853" s="67">
        <f t="shared" si="391"/>
        <v>2777.7153488372096</v>
      </c>
      <c r="N853" s="67">
        <f t="shared" si="391"/>
        <v>2777.7153488372096</v>
      </c>
      <c r="O853" s="67">
        <f t="shared" si="391"/>
        <v>2777.7153488372096</v>
      </c>
      <c r="P853" s="67">
        <f t="shared" si="391"/>
        <v>2777.7153488372096</v>
      </c>
      <c r="Q853" s="67">
        <f t="shared" si="391"/>
        <v>2777.7153488372096</v>
      </c>
      <c r="R853" s="67">
        <f t="shared" si="391"/>
        <v>2777.7153488372096</v>
      </c>
      <c r="S853" s="67">
        <f t="shared" si="391"/>
        <v>2777.7153488372096</v>
      </c>
      <c r="T853" s="67">
        <f t="shared" si="391"/>
        <v>2777.7153488372096</v>
      </c>
      <c r="U853" s="67">
        <f t="shared" si="391"/>
        <v>2777.7153488372096</v>
      </c>
      <c r="V853" s="67">
        <f t="shared" si="391"/>
        <v>2777.7153488372096</v>
      </c>
      <c r="W853" s="67">
        <f t="shared" si="391"/>
        <v>2777.7153488372096</v>
      </c>
      <c r="X853" s="67">
        <f t="shared" si="391"/>
        <v>2777.7153488372096</v>
      </c>
      <c r="Y853" s="67">
        <f t="shared" si="391"/>
        <v>2777.7153488372096</v>
      </c>
      <c r="Z853" s="149">
        <f t="shared" si="391"/>
        <v>2777.7153488372096</v>
      </c>
    </row>
    <row r="854" spans="2:26" x14ac:dyDescent="0.25">
      <c r="B854" s="10" t="s">
        <v>82</v>
      </c>
      <c r="C854" s="4"/>
      <c r="D854" s="4"/>
      <c r="E854" s="31" t="s">
        <v>39</v>
      </c>
      <c r="F854" s="67">
        <f t="shared" ref="F854:Z854" si="392">F444</f>
        <v>2290</v>
      </c>
      <c r="G854" s="67">
        <f t="shared" si="392"/>
        <v>2130.2325581395348</v>
      </c>
      <c r="H854" s="67">
        <f t="shared" si="392"/>
        <v>2130.2325581395348</v>
      </c>
      <c r="I854" s="67">
        <f t="shared" si="392"/>
        <v>2130.2325581395348</v>
      </c>
      <c r="J854" s="67">
        <f t="shared" si="392"/>
        <v>2130.2325581395348</v>
      </c>
      <c r="K854" s="67">
        <f t="shared" si="392"/>
        <v>2130.2325581395348</v>
      </c>
      <c r="L854" s="67">
        <f t="shared" si="392"/>
        <v>2130.2325581395348</v>
      </c>
      <c r="M854" s="67">
        <f t="shared" si="392"/>
        <v>2130.2325581395348</v>
      </c>
      <c r="N854" s="67">
        <f t="shared" si="392"/>
        <v>2130.2325581395348</v>
      </c>
      <c r="O854" s="67">
        <f t="shared" si="392"/>
        <v>2130.2325581395348</v>
      </c>
      <c r="P854" s="67">
        <f t="shared" si="392"/>
        <v>2130.2325581395348</v>
      </c>
      <c r="Q854" s="67">
        <f t="shared" si="392"/>
        <v>2130.2325581395348</v>
      </c>
      <c r="R854" s="67">
        <f t="shared" si="392"/>
        <v>2130.2325581395348</v>
      </c>
      <c r="S854" s="67">
        <f t="shared" si="392"/>
        <v>2130.2325581395348</v>
      </c>
      <c r="T854" s="67">
        <f t="shared" si="392"/>
        <v>2130.2325581395348</v>
      </c>
      <c r="U854" s="67">
        <f t="shared" si="392"/>
        <v>2130.2325581395348</v>
      </c>
      <c r="V854" s="67">
        <f t="shared" si="392"/>
        <v>2130.2325581395348</v>
      </c>
      <c r="W854" s="67">
        <f t="shared" si="392"/>
        <v>2130.2325581395348</v>
      </c>
      <c r="X854" s="67">
        <f t="shared" si="392"/>
        <v>2130.2325581395348</v>
      </c>
      <c r="Y854" s="67">
        <f t="shared" si="392"/>
        <v>2130.2325581395348</v>
      </c>
      <c r="Z854" s="149">
        <f t="shared" si="392"/>
        <v>2130.2325581395348</v>
      </c>
    </row>
    <row r="855" spans="2:26" x14ac:dyDescent="0.25">
      <c r="B855" s="10" t="s">
        <v>84</v>
      </c>
      <c r="C855" s="4"/>
      <c r="D855" s="4"/>
      <c r="E855" s="31" t="s">
        <v>39</v>
      </c>
      <c r="F855" s="67">
        <f t="shared" ref="F855:Z855" si="393">F445</f>
        <v>1645.2074391988556</v>
      </c>
      <c r="G855" s="67">
        <f t="shared" si="393"/>
        <v>1645.2074391988556</v>
      </c>
      <c r="H855" s="67">
        <f t="shared" si="393"/>
        <v>1645.2074391988556</v>
      </c>
      <c r="I855" s="67">
        <f t="shared" si="393"/>
        <v>1645.2074391988556</v>
      </c>
      <c r="J855" s="67">
        <f t="shared" si="393"/>
        <v>1645.2074391988556</v>
      </c>
      <c r="K855" s="67">
        <f t="shared" si="393"/>
        <v>1645.2074391988556</v>
      </c>
      <c r="L855" s="67">
        <f t="shared" si="393"/>
        <v>1645.2074391988556</v>
      </c>
      <c r="M855" s="67">
        <f t="shared" si="393"/>
        <v>1645.2074391988556</v>
      </c>
      <c r="N855" s="67">
        <f t="shared" si="393"/>
        <v>1645.2074391988556</v>
      </c>
      <c r="O855" s="67">
        <f t="shared" si="393"/>
        <v>1645.2074391988556</v>
      </c>
      <c r="P855" s="67">
        <f t="shared" si="393"/>
        <v>1645.2074391988556</v>
      </c>
      <c r="Q855" s="67">
        <f t="shared" si="393"/>
        <v>1645.2074391988556</v>
      </c>
      <c r="R855" s="67">
        <f t="shared" si="393"/>
        <v>1645.2074391988556</v>
      </c>
      <c r="S855" s="67">
        <f t="shared" si="393"/>
        <v>1645.2074391988556</v>
      </c>
      <c r="T855" s="67">
        <f t="shared" si="393"/>
        <v>1645.2074391988556</v>
      </c>
      <c r="U855" s="67">
        <f t="shared" si="393"/>
        <v>1645.2074391988556</v>
      </c>
      <c r="V855" s="67">
        <f t="shared" si="393"/>
        <v>1645.2074391988556</v>
      </c>
      <c r="W855" s="67">
        <f t="shared" si="393"/>
        <v>1645.2074391988556</v>
      </c>
      <c r="X855" s="67">
        <f t="shared" si="393"/>
        <v>1645.2074391988556</v>
      </c>
      <c r="Y855" s="67">
        <f t="shared" si="393"/>
        <v>1645.2074391988556</v>
      </c>
      <c r="Z855" s="149">
        <f t="shared" si="393"/>
        <v>1645.2074391988556</v>
      </c>
    </row>
    <row r="856" spans="2:26" x14ac:dyDescent="0.25">
      <c r="B856" s="10" t="s">
        <v>1</v>
      </c>
      <c r="C856" s="4"/>
      <c r="D856" s="4"/>
      <c r="E856" s="31" t="s">
        <v>39</v>
      </c>
      <c r="F856" s="67">
        <f t="shared" ref="F856:Z856" si="394">F446*$G$237</f>
        <v>9446.25</v>
      </c>
      <c r="G856" s="67">
        <f t="shared" si="394"/>
        <v>9446.25</v>
      </c>
      <c r="H856" s="67">
        <f t="shared" si="394"/>
        <v>9446.25</v>
      </c>
      <c r="I856" s="67">
        <f t="shared" si="394"/>
        <v>9446.25</v>
      </c>
      <c r="J856" s="67">
        <f t="shared" si="394"/>
        <v>9446.25</v>
      </c>
      <c r="K856" s="67">
        <f t="shared" si="394"/>
        <v>9446.25</v>
      </c>
      <c r="L856" s="67">
        <f t="shared" si="394"/>
        <v>9446.25</v>
      </c>
      <c r="M856" s="67">
        <f t="shared" si="394"/>
        <v>9446.25</v>
      </c>
      <c r="N856" s="67">
        <f t="shared" si="394"/>
        <v>9446.25</v>
      </c>
      <c r="O856" s="67">
        <f t="shared" si="394"/>
        <v>9446.25</v>
      </c>
      <c r="P856" s="67">
        <f t="shared" si="394"/>
        <v>9446.25</v>
      </c>
      <c r="Q856" s="67">
        <f t="shared" si="394"/>
        <v>9446.25</v>
      </c>
      <c r="R856" s="67">
        <f t="shared" si="394"/>
        <v>9446.25</v>
      </c>
      <c r="S856" s="67">
        <f t="shared" si="394"/>
        <v>9446.25</v>
      </c>
      <c r="T856" s="67">
        <f t="shared" si="394"/>
        <v>9446.25</v>
      </c>
      <c r="U856" s="67">
        <f t="shared" si="394"/>
        <v>9446.25</v>
      </c>
      <c r="V856" s="67">
        <f t="shared" si="394"/>
        <v>9446.25</v>
      </c>
      <c r="W856" s="67">
        <f t="shared" si="394"/>
        <v>9446.25</v>
      </c>
      <c r="X856" s="67">
        <f t="shared" si="394"/>
        <v>9446.25</v>
      </c>
      <c r="Y856" s="67">
        <f t="shared" si="394"/>
        <v>9446.25</v>
      </c>
      <c r="Z856" s="149">
        <f t="shared" si="394"/>
        <v>9446.25</v>
      </c>
    </row>
    <row r="857" spans="2:26" x14ac:dyDescent="0.25">
      <c r="B857" s="83" t="s">
        <v>14</v>
      </c>
      <c r="C857" s="59"/>
      <c r="D857" s="59"/>
      <c r="E857" s="90" t="s">
        <v>39</v>
      </c>
      <c r="F857" s="147">
        <f>SUM(F852:F856)</f>
        <v>15217.979439198854</v>
      </c>
      <c r="G857" s="147">
        <f>SUM(G852:G856)</f>
        <v>16318.940229896531</v>
      </c>
      <c r="H857" s="147">
        <f t="shared" ref="H857:Z857" si="395">SUM(H852:H856)</f>
        <v>16318.940229896531</v>
      </c>
      <c r="I857" s="147">
        <f t="shared" si="395"/>
        <v>16318.940229896531</v>
      </c>
      <c r="J857" s="147">
        <f t="shared" si="395"/>
        <v>16318.940229896531</v>
      </c>
      <c r="K857" s="147">
        <f t="shared" si="395"/>
        <v>16318.940229896531</v>
      </c>
      <c r="L857" s="147">
        <f t="shared" si="395"/>
        <v>16318.940229896531</v>
      </c>
      <c r="M857" s="147">
        <f t="shared" si="395"/>
        <v>16318.940229896531</v>
      </c>
      <c r="N857" s="147">
        <f t="shared" si="395"/>
        <v>16318.940229896531</v>
      </c>
      <c r="O857" s="147">
        <f t="shared" si="395"/>
        <v>16318.940229896531</v>
      </c>
      <c r="P857" s="147">
        <f t="shared" si="395"/>
        <v>16318.940229896531</v>
      </c>
      <c r="Q857" s="147">
        <f t="shared" si="395"/>
        <v>16318.940229896531</v>
      </c>
      <c r="R857" s="147">
        <f t="shared" si="395"/>
        <v>16318.940229896531</v>
      </c>
      <c r="S857" s="147">
        <f t="shared" si="395"/>
        <v>16318.940229896531</v>
      </c>
      <c r="T857" s="147">
        <f t="shared" si="395"/>
        <v>16318.940229896531</v>
      </c>
      <c r="U857" s="147">
        <f t="shared" si="395"/>
        <v>16318.940229896531</v>
      </c>
      <c r="V857" s="147">
        <f t="shared" si="395"/>
        <v>16318.940229896531</v>
      </c>
      <c r="W857" s="147">
        <f t="shared" si="395"/>
        <v>16318.940229896531</v>
      </c>
      <c r="X857" s="147">
        <f t="shared" si="395"/>
        <v>16318.940229896531</v>
      </c>
      <c r="Y857" s="147">
        <f t="shared" si="395"/>
        <v>16318.940229896531</v>
      </c>
      <c r="Z857" s="148">
        <f t="shared" si="395"/>
        <v>16318.940229896531</v>
      </c>
    </row>
    <row r="858" spans="2:26" x14ac:dyDescent="0.25">
      <c r="B858" s="12"/>
      <c r="C858" s="2"/>
      <c r="D858" s="2"/>
      <c r="E858" s="3"/>
      <c r="F858" s="67"/>
      <c r="G858" s="67"/>
      <c r="H858" s="67"/>
      <c r="I858" s="67"/>
      <c r="J858" s="67"/>
      <c r="K858" s="67"/>
      <c r="L858" s="67"/>
      <c r="M858" s="67"/>
      <c r="N858" s="67"/>
      <c r="O858" s="67"/>
      <c r="P858" s="67"/>
      <c r="Q858" s="67"/>
      <c r="R858" s="67"/>
      <c r="S858" s="67"/>
      <c r="T858" s="67"/>
      <c r="U858" s="67"/>
      <c r="V858" s="67"/>
      <c r="W858" s="67"/>
      <c r="X858" s="67"/>
      <c r="Y858" s="67"/>
      <c r="Z858" s="149"/>
    </row>
    <row r="859" spans="2:26" x14ac:dyDescent="0.25">
      <c r="B859" s="77" t="s">
        <v>108</v>
      </c>
      <c r="C859" s="2"/>
      <c r="D859" s="2"/>
      <c r="E859" s="31"/>
      <c r="F859" s="67"/>
      <c r="G859" s="67"/>
      <c r="H859" s="67"/>
      <c r="I859" s="67"/>
      <c r="J859" s="67"/>
      <c r="K859" s="67"/>
      <c r="L859" s="67"/>
      <c r="M859" s="67"/>
      <c r="N859" s="67"/>
      <c r="O859" s="67"/>
      <c r="P859" s="67"/>
      <c r="Q859" s="67"/>
      <c r="R859" s="67"/>
      <c r="S859" s="67"/>
      <c r="T859" s="67"/>
      <c r="U859" s="67"/>
      <c r="V859" s="67"/>
      <c r="W859" s="67"/>
      <c r="X859" s="67"/>
      <c r="Y859" s="67"/>
      <c r="Z859" s="149"/>
    </row>
    <row r="860" spans="2:26" x14ac:dyDescent="0.25">
      <c r="B860" s="12" t="s">
        <v>4</v>
      </c>
      <c r="C860" s="4"/>
      <c r="D860" s="4"/>
      <c r="E860" s="31" t="s">
        <v>39</v>
      </c>
      <c r="F860" s="67">
        <f t="shared" ref="F860:Z860" si="396">F450</f>
        <v>457.2</v>
      </c>
      <c r="G860" s="67">
        <f t="shared" si="396"/>
        <v>425.30232558139534</v>
      </c>
      <c r="H860" s="67">
        <f t="shared" si="396"/>
        <v>425.30232558139534</v>
      </c>
      <c r="I860" s="67">
        <f t="shared" si="396"/>
        <v>425.30232558139534</v>
      </c>
      <c r="J860" s="67">
        <f t="shared" si="396"/>
        <v>425.30232558139534</v>
      </c>
      <c r="K860" s="67">
        <f t="shared" si="396"/>
        <v>425.30232558139534</v>
      </c>
      <c r="L860" s="67">
        <f t="shared" si="396"/>
        <v>425.30232558139534</v>
      </c>
      <c r="M860" s="67">
        <f t="shared" si="396"/>
        <v>425.30232558139534</v>
      </c>
      <c r="N860" s="67">
        <f t="shared" si="396"/>
        <v>425.30232558139534</v>
      </c>
      <c r="O860" s="67">
        <f t="shared" si="396"/>
        <v>425.30232558139534</v>
      </c>
      <c r="P860" s="67">
        <f t="shared" si="396"/>
        <v>425.30232558139534</v>
      </c>
      <c r="Q860" s="67">
        <f t="shared" si="396"/>
        <v>425.30232558139534</v>
      </c>
      <c r="R860" s="67">
        <f t="shared" si="396"/>
        <v>425.30232558139534</v>
      </c>
      <c r="S860" s="67">
        <f t="shared" si="396"/>
        <v>425.30232558139534</v>
      </c>
      <c r="T860" s="67">
        <f t="shared" si="396"/>
        <v>425.30232558139534</v>
      </c>
      <c r="U860" s="67">
        <f t="shared" si="396"/>
        <v>425.30232558139534</v>
      </c>
      <c r="V860" s="67">
        <f t="shared" si="396"/>
        <v>425.30232558139534</v>
      </c>
      <c r="W860" s="67">
        <f t="shared" si="396"/>
        <v>425.30232558139534</v>
      </c>
      <c r="X860" s="67">
        <f t="shared" si="396"/>
        <v>425.30232558139534</v>
      </c>
      <c r="Y860" s="67">
        <f t="shared" si="396"/>
        <v>425.30232558139534</v>
      </c>
      <c r="Z860" s="149">
        <f t="shared" si="396"/>
        <v>425.30232558139534</v>
      </c>
    </row>
    <row r="861" spans="2:26" x14ac:dyDescent="0.25">
      <c r="B861" s="10" t="s">
        <v>0</v>
      </c>
      <c r="C861" s="4"/>
      <c r="D861" s="4"/>
      <c r="E861" s="31" t="s">
        <v>39</v>
      </c>
      <c r="F861" s="67">
        <f t="shared" ref="F861:Z861" si="397">F451*$G$236</f>
        <v>1161.9065050000002</v>
      </c>
      <c r="G861" s="67">
        <f t="shared" si="397"/>
        <v>2161.6865209302327</v>
      </c>
      <c r="H861" s="67">
        <f t="shared" si="397"/>
        <v>2161.6865209302327</v>
      </c>
      <c r="I861" s="67">
        <f t="shared" si="397"/>
        <v>2161.6865209302327</v>
      </c>
      <c r="J861" s="67">
        <f t="shared" si="397"/>
        <v>2161.6865209302327</v>
      </c>
      <c r="K861" s="67">
        <f t="shared" si="397"/>
        <v>2161.6865209302327</v>
      </c>
      <c r="L861" s="67">
        <f t="shared" si="397"/>
        <v>2161.6865209302327</v>
      </c>
      <c r="M861" s="67">
        <f t="shared" si="397"/>
        <v>2161.6865209302327</v>
      </c>
      <c r="N861" s="67">
        <f t="shared" si="397"/>
        <v>2161.6865209302327</v>
      </c>
      <c r="O861" s="67">
        <f t="shared" si="397"/>
        <v>2161.6865209302327</v>
      </c>
      <c r="P861" s="67">
        <f t="shared" si="397"/>
        <v>2161.6865209302327</v>
      </c>
      <c r="Q861" s="67">
        <f t="shared" si="397"/>
        <v>2161.6865209302327</v>
      </c>
      <c r="R861" s="67">
        <f t="shared" si="397"/>
        <v>2161.6865209302327</v>
      </c>
      <c r="S861" s="67">
        <f t="shared" si="397"/>
        <v>2161.6865209302327</v>
      </c>
      <c r="T861" s="67">
        <f t="shared" si="397"/>
        <v>2161.6865209302327</v>
      </c>
      <c r="U861" s="67">
        <f t="shared" si="397"/>
        <v>2161.6865209302327</v>
      </c>
      <c r="V861" s="67">
        <f t="shared" si="397"/>
        <v>2161.6865209302327</v>
      </c>
      <c r="W861" s="67">
        <f t="shared" si="397"/>
        <v>2161.6865209302327</v>
      </c>
      <c r="X861" s="67">
        <f t="shared" si="397"/>
        <v>2161.6865209302327</v>
      </c>
      <c r="Y861" s="67">
        <f t="shared" si="397"/>
        <v>2161.6865209302327</v>
      </c>
      <c r="Z861" s="149">
        <f t="shared" si="397"/>
        <v>2161.6865209302327</v>
      </c>
    </row>
    <row r="862" spans="2:26" x14ac:dyDescent="0.25">
      <c r="B862" s="10" t="s">
        <v>82</v>
      </c>
      <c r="C862" s="4"/>
      <c r="D862" s="4"/>
      <c r="E862" s="31" t="s">
        <v>39</v>
      </c>
      <c r="F862" s="67">
        <f t="shared" ref="F862:Z862" si="398">F452</f>
        <v>685.8</v>
      </c>
      <c r="G862" s="67">
        <f t="shared" si="398"/>
        <v>685.8</v>
      </c>
      <c r="H862" s="67">
        <f t="shared" si="398"/>
        <v>685.8</v>
      </c>
      <c r="I862" s="67">
        <f t="shared" si="398"/>
        <v>685.8</v>
      </c>
      <c r="J862" s="67">
        <f t="shared" si="398"/>
        <v>685.8</v>
      </c>
      <c r="K862" s="67">
        <f t="shared" si="398"/>
        <v>685.8</v>
      </c>
      <c r="L862" s="67">
        <f t="shared" si="398"/>
        <v>685.8</v>
      </c>
      <c r="M862" s="67">
        <f t="shared" si="398"/>
        <v>685.8</v>
      </c>
      <c r="N862" s="67">
        <f t="shared" si="398"/>
        <v>685.8</v>
      </c>
      <c r="O862" s="67">
        <f t="shared" si="398"/>
        <v>685.8</v>
      </c>
      <c r="P862" s="67">
        <f t="shared" si="398"/>
        <v>685.8</v>
      </c>
      <c r="Q862" s="67">
        <f t="shared" si="398"/>
        <v>685.8</v>
      </c>
      <c r="R862" s="67">
        <f t="shared" si="398"/>
        <v>685.8</v>
      </c>
      <c r="S862" s="67">
        <f t="shared" si="398"/>
        <v>685.8</v>
      </c>
      <c r="T862" s="67">
        <f t="shared" si="398"/>
        <v>685.8</v>
      </c>
      <c r="U862" s="67">
        <f t="shared" si="398"/>
        <v>685.8</v>
      </c>
      <c r="V862" s="67">
        <f t="shared" si="398"/>
        <v>685.8</v>
      </c>
      <c r="W862" s="67">
        <f t="shared" si="398"/>
        <v>685.8</v>
      </c>
      <c r="X862" s="67">
        <f t="shared" si="398"/>
        <v>685.8</v>
      </c>
      <c r="Y862" s="67">
        <f t="shared" si="398"/>
        <v>685.8</v>
      </c>
      <c r="Z862" s="149">
        <f t="shared" si="398"/>
        <v>685.8</v>
      </c>
    </row>
    <row r="863" spans="2:26" x14ac:dyDescent="0.25">
      <c r="B863" s="10" t="s">
        <v>84</v>
      </c>
      <c r="C863" s="4"/>
      <c r="D863" s="4"/>
      <c r="E863" s="31" t="s">
        <v>39</v>
      </c>
      <c r="F863" s="67">
        <f t="shared" ref="F863:Z863" si="399">F453</f>
        <v>1645.2074391988556</v>
      </c>
      <c r="G863" s="67">
        <f t="shared" si="399"/>
        <v>1645.2074391988556</v>
      </c>
      <c r="H863" s="67">
        <f t="shared" si="399"/>
        <v>1645.2074391988556</v>
      </c>
      <c r="I863" s="67">
        <f t="shared" si="399"/>
        <v>1645.2074391988556</v>
      </c>
      <c r="J863" s="67">
        <f t="shared" si="399"/>
        <v>1645.2074391988556</v>
      </c>
      <c r="K863" s="67">
        <f t="shared" si="399"/>
        <v>1645.2074391988556</v>
      </c>
      <c r="L863" s="67">
        <f t="shared" si="399"/>
        <v>1645.2074391988556</v>
      </c>
      <c r="M863" s="67">
        <f t="shared" si="399"/>
        <v>1645.2074391988556</v>
      </c>
      <c r="N863" s="67">
        <f t="shared" si="399"/>
        <v>1645.2074391988556</v>
      </c>
      <c r="O863" s="67">
        <f t="shared" si="399"/>
        <v>1645.2074391988556</v>
      </c>
      <c r="P863" s="67">
        <f t="shared" si="399"/>
        <v>1645.2074391988556</v>
      </c>
      <c r="Q863" s="67">
        <f t="shared" si="399"/>
        <v>1645.2074391988556</v>
      </c>
      <c r="R863" s="67">
        <f t="shared" si="399"/>
        <v>1645.2074391988556</v>
      </c>
      <c r="S863" s="67">
        <f t="shared" si="399"/>
        <v>1645.2074391988556</v>
      </c>
      <c r="T863" s="67">
        <f t="shared" si="399"/>
        <v>1645.2074391988556</v>
      </c>
      <c r="U863" s="67">
        <f t="shared" si="399"/>
        <v>1645.2074391988556</v>
      </c>
      <c r="V863" s="67">
        <f t="shared" si="399"/>
        <v>1645.2074391988556</v>
      </c>
      <c r="W863" s="67">
        <f t="shared" si="399"/>
        <v>1645.2074391988556</v>
      </c>
      <c r="X863" s="67">
        <f t="shared" si="399"/>
        <v>1645.2074391988556</v>
      </c>
      <c r="Y863" s="67">
        <f t="shared" si="399"/>
        <v>1645.2074391988556</v>
      </c>
      <c r="Z863" s="149">
        <f t="shared" si="399"/>
        <v>1645.2074391988556</v>
      </c>
    </row>
    <row r="864" spans="2:26" x14ac:dyDescent="0.25">
      <c r="B864" s="10" t="s">
        <v>1</v>
      </c>
      <c r="C864" s="4"/>
      <c r="D864" s="4"/>
      <c r="E864" s="31" t="s">
        <v>39</v>
      </c>
      <c r="F864" s="67">
        <f t="shared" ref="F864:Z864" si="400">F454*$G$237</f>
        <v>8951.25</v>
      </c>
      <c r="G864" s="67">
        <f t="shared" si="400"/>
        <v>8951.25</v>
      </c>
      <c r="H864" s="67">
        <f t="shared" si="400"/>
        <v>8951.25</v>
      </c>
      <c r="I864" s="67">
        <f t="shared" si="400"/>
        <v>8951.25</v>
      </c>
      <c r="J864" s="67">
        <f t="shared" si="400"/>
        <v>8951.25</v>
      </c>
      <c r="K864" s="67">
        <f t="shared" si="400"/>
        <v>8951.25</v>
      </c>
      <c r="L864" s="67">
        <f t="shared" si="400"/>
        <v>8951.25</v>
      </c>
      <c r="M864" s="67">
        <f t="shared" si="400"/>
        <v>8951.25</v>
      </c>
      <c r="N864" s="67">
        <f t="shared" si="400"/>
        <v>8951.25</v>
      </c>
      <c r="O864" s="67">
        <f t="shared" si="400"/>
        <v>8951.25</v>
      </c>
      <c r="P864" s="67">
        <f t="shared" si="400"/>
        <v>8951.25</v>
      </c>
      <c r="Q864" s="67">
        <f t="shared" si="400"/>
        <v>8951.25</v>
      </c>
      <c r="R864" s="67">
        <f t="shared" si="400"/>
        <v>8951.25</v>
      </c>
      <c r="S864" s="67">
        <f t="shared" si="400"/>
        <v>8951.25</v>
      </c>
      <c r="T864" s="67">
        <f t="shared" si="400"/>
        <v>8951.25</v>
      </c>
      <c r="U864" s="67">
        <f t="shared" si="400"/>
        <v>8951.25</v>
      </c>
      <c r="V864" s="67">
        <f t="shared" si="400"/>
        <v>8951.25</v>
      </c>
      <c r="W864" s="67">
        <f t="shared" si="400"/>
        <v>8951.25</v>
      </c>
      <c r="X864" s="67">
        <f t="shared" si="400"/>
        <v>8951.25</v>
      </c>
      <c r="Y864" s="67">
        <f t="shared" si="400"/>
        <v>8951.25</v>
      </c>
      <c r="Z864" s="149">
        <f t="shared" si="400"/>
        <v>8951.25</v>
      </c>
    </row>
    <row r="865" spans="2:26" x14ac:dyDescent="0.25">
      <c r="B865" s="83" t="s">
        <v>14</v>
      </c>
      <c r="C865" s="59"/>
      <c r="D865" s="59"/>
      <c r="E865" s="90" t="s">
        <v>39</v>
      </c>
      <c r="F865" s="147">
        <f>SUM(F860:F864)</f>
        <v>12901.363944198856</v>
      </c>
      <c r="G865" s="147">
        <f>SUM(G860:G864)</f>
        <v>13869.246285710484</v>
      </c>
      <c r="H865" s="147">
        <f t="shared" ref="H865:Z865" si="401">SUM(H860:H864)</f>
        <v>13869.246285710484</v>
      </c>
      <c r="I865" s="147">
        <f t="shared" si="401"/>
        <v>13869.246285710484</v>
      </c>
      <c r="J865" s="147">
        <f t="shared" si="401"/>
        <v>13869.246285710484</v>
      </c>
      <c r="K865" s="147">
        <f t="shared" si="401"/>
        <v>13869.246285710484</v>
      </c>
      <c r="L865" s="147">
        <f t="shared" si="401"/>
        <v>13869.246285710484</v>
      </c>
      <c r="M865" s="147">
        <f t="shared" si="401"/>
        <v>13869.246285710484</v>
      </c>
      <c r="N865" s="147">
        <f t="shared" si="401"/>
        <v>13869.246285710484</v>
      </c>
      <c r="O865" s="147">
        <f t="shared" si="401"/>
        <v>13869.246285710484</v>
      </c>
      <c r="P865" s="147">
        <f t="shared" si="401"/>
        <v>13869.246285710484</v>
      </c>
      <c r="Q865" s="147">
        <f t="shared" si="401"/>
        <v>13869.246285710484</v>
      </c>
      <c r="R865" s="147">
        <f t="shared" si="401"/>
        <v>13869.246285710484</v>
      </c>
      <c r="S865" s="147">
        <f t="shared" si="401"/>
        <v>13869.246285710484</v>
      </c>
      <c r="T865" s="147">
        <f t="shared" si="401"/>
        <v>13869.246285710484</v>
      </c>
      <c r="U865" s="147">
        <f t="shared" si="401"/>
        <v>13869.246285710484</v>
      </c>
      <c r="V865" s="147">
        <f t="shared" si="401"/>
        <v>13869.246285710484</v>
      </c>
      <c r="W865" s="147">
        <f t="shared" si="401"/>
        <v>13869.246285710484</v>
      </c>
      <c r="X865" s="147">
        <f t="shared" si="401"/>
        <v>13869.246285710484</v>
      </c>
      <c r="Y865" s="147">
        <f t="shared" si="401"/>
        <v>13869.246285710484</v>
      </c>
      <c r="Z865" s="148">
        <f t="shared" si="401"/>
        <v>13869.246285710484</v>
      </c>
    </row>
    <row r="866" spans="2:26" x14ac:dyDescent="0.25">
      <c r="B866" s="12"/>
      <c r="C866" s="2"/>
      <c r="D866" s="2"/>
      <c r="E866" s="31"/>
      <c r="F866" s="67"/>
      <c r="G866" s="67"/>
      <c r="H866" s="67"/>
      <c r="I866" s="67"/>
      <c r="J866" s="67"/>
      <c r="K866" s="67"/>
      <c r="L866" s="67"/>
      <c r="M866" s="67"/>
      <c r="N866" s="67"/>
      <c r="O866" s="67"/>
      <c r="P866" s="67"/>
      <c r="Q866" s="67"/>
      <c r="R866" s="67"/>
      <c r="S866" s="67"/>
      <c r="T866" s="67"/>
      <c r="U866" s="67"/>
      <c r="V866" s="67"/>
      <c r="W866" s="67"/>
      <c r="X866" s="67"/>
      <c r="Y866" s="67"/>
      <c r="Z866" s="149"/>
    </row>
    <row r="867" spans="2:26" x14ac:dyDescent="0.25">
      <c r="B867" s="78" t="s">
        <v>174</v>
      </c>
      <c r="C867" s="2"/>
      <c r="D867" s="2"/>
      <c r="E867" s="3"/>
      <c r="F867" s="67"/>
      <c r="G867" s="67"/>
      <c r="H867" s="67"/>
      <c r="I867" s="67"/>
      <c r="J867" s="67"/>
      <c r="K867" s="67"/>
      <c r="L867" s="67"/>
      <c r="M867" s="67"/>
      <c r="N867" s="67"/>
      <c r="O867" s="67"/>
      <c r="P867" s="67"/>
      <c r="Q867" s="67"/>
      <c r="R867" s="67"/>
      <c r="S867" s="67"/>
      <c r="T867" s="67"/>
      <c r="U867" s="67"/>
      <c r="V867" s="67"/>
      <c r="W867" s="67"/>
      <c r="X867" s="67"/>
      <c r="Y867" s="67"/>
      <c r="Z867" s="149"/>
    </row>
    <row r="868" spans="2:26" x14ac:dyDescent="0.25">
      <c r="B868" s="12" t="s">
        <v>4</v>
      </c>
      <c r="C868" s="4"/>
      <c r="D868" s="4"/>
      <c r="E868" s="31" t="s">
        <v>39</v>
      </c>
      <c r="F868" s="67">
        <f t="shared" ref="F868:Z868" si="402">F458</f>
        <v>1600</v>
      </c>
      <c r="G868" s="67">
        <f t="shared" si="402"/>
        <v>1488.372093023256</v>
      </c>
      <c r="H868" s="67">
        <f t="shared" si="402"/>
        <v>1488.372093023256</v>
      </c>
      <c r="I868" s="67">
        <f t="shared" si="402"/>
        <v>1488.372093023256</v>
      </c>
      <c r="J868" s="67">
        <f t="shared" si="402"/>
        <v>1488.372093023256</v>
      </c>
      <c r="K868" s="67">
        <f t="shared" si="402"/>
        <v>1488.372093023256</v>
      </c>
      <c r="L868" s="67">
        <f t="shared" si="402"/>
        <v>1488.372093023256</v>
      </c>
      <c r="M868" s="67">
        <f t="shared" si="402"/>
        <v>1488.372093023256</v>
      </c>
      <c r="N868" s="67">
        <f t="shared" si="402"/>
        <v>1488.372093023256</v>
      </c>
      <c r="O868" s="67">
        <f t="shared" si="402"/>
        <v>1488.372093023256</v>
      </c>
      <c r="P868" s="67">
        <f t="shared" si="402"/>
        <v>1488.372093023256</v>
      </c>
      <c r="Q868" s="67">
        <f t="shared" si="402"/>
        <v>1488.372093023256</v>
      </c>
      <c r="R868" s="67">
        <f t="shared" si="402"/>
        <v>1488.372093023256</v>
      </c>
      <c r="S868" s="67">
        <f t="shared" si="402"/>
        <v>1488.372093023256</v>
      </c>
      <c r="T868" s="67">
        <f t="shared" si="402"/>
        <v>1488.372093023256</v>
      </c>
      <c r="U868" s="67">
        <f t="shared" si="402"/>
        <v>1488.372093023256</v>
      </c>
      <c r="V868" s="67">
        <f t="shared" si="402"/>
        <v>1488.372093023256</v>
      </c>
      <c r="W868" s="67">
        <f t="shared" si="402"/>
        <v>1488.372093023256</v>
      </c>
      <c r="X868" s="67">
        <f t="shared" si="402"/>
        <v>1488.372093023256</v>
      </c>
      <c r="Y868" s="67">
        <f t="shared" si="402"/>
        <v>1488.372093023256</v>
      </c>
      <c r="Z868" s="149">
        <f t="shared" si="402"/>
        <v>1488.372093023256</v>
      </c>
    </row>
    <row r="869" spans="2:26" x14ac:dyDescent="0.25">
      <c r="B869" s="10" t="s">
        <v>58</v>
      </c>
      <c r="C869" s="2"/>
      <c r="D869" s="2"/>
      <c r="E869" s="31" t="s">
        <v>39</v>
      </c>
      <c r="F869" s="67">
        <f t="shared" ref="F869:Z869" si="403">F459*$G$236</f>
        <v>10386.240000000002</v>
      </c>
      <c r="G869" s="67">
        <f t="shared" si="403"/>
        <v>8936.997209302328</v>
      </c>
      <c r="H869" s="67">
        <f t="shared" si="403"/>
        <v>8936.997209302328</v>
      </c>
      <c r="I869" s="67">
        <f t="shared" si="403"/>
        <v>8936.997209302328</v>
      </c>
      <c r="J869" s="67">
        <f t="shared" si="403"/>
        <v>8936.997209302328</v>
      </c>
      <c r="K869" s="67">
        <f t="shared" si="403"/>
        <v>8936.997209302328</v>
      </c>
      <c r="L869" s="67">
        <f t="shared" si="403"/>
        <v>8936.997209302328</v>
      </c>
      <c r="M869" s="67">
        <f t="shared" si="403"/>
        <v>8936.997209302328</v>
      </c>
      <c r="N869" s="67">
        <f t="shared" si="403"/>
        <v>8936.997209302328</v>
      </c>
      <c r="O869" s="67">
        <f t="shared" si="403"/>
        <v>8936.997209302328</v>
      </c>
      <c r="P869" s="67">
        <f t="shared" si="403"/>
        <v>8936.997209302328</v>
      </c>
      <c r="Q869" s="67">
        <f t="shared" si="403"/>
        <v>8936.997209302328</v>
      </c>
      <c r="R869" s="67">
        <f t="shared" si="403"/>
        <v>8936.997209302328</v>
      </c>
      <c r="S869" s="67">
        <f t="shared" si="403"/>
        <v>8936.997209302328</v>
      </c>
      <c r="T869" s="67">
        <f t="shared" si="403"/>
        <v>8936.997209302328</v>
      </c>
      <c r="U869" s="67">
        <f t="shared" si="403"/>
        <v>8936.997209302328</v>
      </c>
      <c r="V869" s="67">
        <f t="shared" si="403"/>
        <v>8936.997209302328</v>
      </c>
      <c r="W869" s="67">
        <f t="shared" si="403"/>
        <v>8936.997209302328</v>
      </c>
      <c r="X869" s="67">
        <f t="shared" si="403"/>
        <v>8936.997209302328</v>
      </c>
      <c r="Y869" s="67">
        <f t="shared" si="403"/>
        <v>8936.997209302328</v>
      </c>
      <c r="Z869" s="149">
        <f t="shared" si="403"/>
        <v>8936.997209302328</v>
      </c>
    </row>
    <row r="870" spans="2:26" x14ac:dyDescent="0.25">
      <c r="B870" s="10" t="s">
        <v>59</v>
      </c>
      <c r="C870" s="2"/>
      <c r="D870" s="2"/>
      <c r="E870" s="31" t="s">
        <v>39</v>
      </c>
      <c r="F870" s="67">
        <f t="shared" ref="F870:Z870" si="404">F460</f>
        <v>4800</v>
      </c>
      <c r="G870" s="67">
        <f t="shared" si="404"/>
        <v>4465.1162790697672</v>
      </c>
      <c r="H870" s="67">
        <f t="shared" si="404"/>
        <v>4465.1162790697672</v>
      </c>
      <c r="I870" s="67">
        <f t="shared" si="404"/>
        <v>4465.1162790697672</v>
      </c>
      <c r="J870" s="67">
        <f t="shared" si="404"/>
        <v>4465.1162790697672</v>
      </c>
      <c r="K870" s="67">
        <f t="shared" si="404"/>
        <v>4465.1162790697672</v>
      </c>
      <c r="L870" s="67">
        <f t="shared" si="404"/>
        <v>4465.1162790697672</v>
      </c>
      <c r="M870" s="67">
        <f t="shared" si="404"/>
        <v>4465.1162790697672</v>
      </c>
      <c r="N870" s="67">
        <f t="shared" si="404"/>
        <v>4465.1162790697672</v>
      </c>
      <c r="O870" s="67">
        <f t="shared" si="404"/>
        <v>4465.1162790697672</v>
      </c>
      <c r="P870" s="67">
        <f t="shared" si="404"/>
        <v>4465.1162790697672</v>
      </c>
      <c r="Q870" s="67">
        <f t="shared" si="404"/>
        <v>4465.1162790697672</v>
      </c>
      <c r="R870" s="67">
        <f t="shared" si="404"/>
        <v>4465.1162790697672</v>
      </c>
      <c r="S870" s="67">
        <f t="shared" si="404"/>
        <v>4465.1162790697672</v>
      </c>
      <c r="T870" s="67">
        <f t="shared" si="404"/>
        <v>4465.1162790697672</v>
      </c>
      <c r="U870" s="67">
        <f t="shared" si="404"/>
        <v>4465.1162790697672</v>
      </c>
      <c r="V870" s="67">
        <f t="shared" si="404"/>
        <v>4465.1162790697672</v>
      </c>
      <c r="W870" s="67">
        <f t="shared" si="404"/>
        <v>4465.1162790697672</v>
      </c>
      <c r="X870" s="67">
        <f t="shared" si="404"/>
        <v>4465.1162790697672</v>
      </c>
      <c r="Y870" s="67">
        <f t="shared" si="404"/>
        <v>4465.1162790697672</v>
      </c>
      <c r="Z870" s="149">
        <f t="shared" si="404"/>
        <v>4465.1162790697672</v>
      </c>
    </row>
    <row r="871" spans="2:26" x14ac:dyDescent="0.25">
      <c r="B871" s="10" t="s">
        <v>61</v>
      </c>
      <c r="C871" s="2"/>
      <c r="D871" s="2"/>
      <c r="E871" s="31" t="s">
        <v>39</v>
      </c>
      <c r="F871" s="67">
        <f t="shared" ref="F871:Z871" si="405">F461</f>
        <v>1200</v>
      </c>
      <c r="G871" s="67">
        <f t="shared" si="405"/>
        <v>1200</v>
      </c>
      <c r="H871" s="67">
        <f t="shared" si="405"/>
        <v>1200</v>
      </c>
      <c r="I871" s="67">
        <f t="shared" si="405"/>
        <v>1200</v>
      </c>
      <c r="J871" s="67">
        <f t="shared" si="405"/>
        <v>1200</v>
      </c>
      <c r="K871" s="67">
        <f t="shared" si="405"/>
        <v>1200</v>
      </c>
      <c r="L871" s="67">
        <f t="shared" si="405"/>
        <v>1200</v>
      </c>
      <c r="M871" s="67">
        <f t="shared" si="405"/>
        <v>1200</v>
      </c>
      <c r="N871" s="67">
        <f t="shared" si="405"/>
        <v>1200</v>
      </c>
      <c r="O871" s="67">
        <f t="shared" si="405"/>
        <v>1200</v>
      </c>
      <c r="P871" s="67">
        <f t="shared" si="405"/>
        <v>1200</v>
      </c>
      <c r="Q871" s="67">
        <f t="shared" si="405"/>
        <v>1200</v>
      </c>
      <c r="R871" s="67">
        <f t="shared" si="405"/>
        <v>1200</v>
      </c>
      <c r="S871" s="67">
        <f t="shared" si="405"/>
        <v>1200</v>
      </c>
      <c r="T871" s="67">
        <f t="shared" si="405"/>
        <v>1200</v>
      </c>
      <c r="U871" s="67">
        <f t="shared" si="405"/>
        <v>1200</v>
      </c>
      <c r="V871" s="67">
        <f t="shared" si="405"/>
        <v>1200</v>
      </c>
      <c r="W871" s="67">
        <f t="shared" si="405"/>
        <v>1200</v>
      </c>
      <c r="X871" s="67">
        <f t="shared" si="405"/>
        <v>1200</v>
      </c>
      <c r="Y871" s="67">
        <f t="shared" si="405"/>
        <v>1200</v>
      </c>
      <c r="Z871" s="149">
        <f t="shared" si="405"/>
        <v>1200</v>
      </c>
    </row>
    <row r="872" spans="2:26" x14ac:dyDescent="0.25">
      <c r="B872" s="10" t="s">
        <v>62</v>
      </c>
      <c r="C872" s="2"/>
      <c r="D872" s="2"/>
      <c r="E872" s="31" t="s">
        <v>39</v>
      </c>
      <c r="F872" s="67">
        <f t="shared" ref="F872:Z872" si="406">F462*$G$236</f>
        <v>540.95000000000005</v>
      </c>
      <c r="G872" s="67">
        <f t="shared" si="406"/>
        <v>352.24651162790707</v>
      </c>
      <c r="H872" s="67">
        <f t="shared" si="406"/>
        <v>352.24651162790707</v>
      </c>
      <c r="I872" s="67">
        <f t="shared" si="406"/>
        <v>352.24651162790707</v>
      </c>
      <c r="J872" s="67">
        <f t="shared" si="406"/>
        <v>352.24651162790707</v>
      </c>
      <c r="K872" s="67">
        <f t="shared" si="406"/>
        <v>352.24651162790707</v>
      </c>
      <c r="L872" s="67">
        <f t="shared" si="406"/>
        <v>352.24651162790707</v>
      </c>
      <c r="M872" s="67">
        <f t="shared" si="406"/>
        <v>352.24651162790707</v>
      </c>
      <c r="N872" s="67">
        <f t="shared" si="406"/>
        <v>352.24651162790707</v>
      </c>
      <c r="O872" s="67">
        <f t="shared" si="406"/>
        <v>352.24651162790707</v>
      </c>
      <c r="P872" s="67">
        <f t="shared" si="406"/>
        <v>352.24651162790707</v>
      </c>
      <c r="Q872" s="67">
        <f t="shared" si="406"/>
        <v>352.24651162790707</v>
      </c>
      <c r="R872" s="67">
        <f t="shared" si="406"/>
        <v>352.24651162790707</v>
      </c>
      <c r="S872" s="67">
        <f t="shared" si="406"/>
        <v>352.24651162790707</v>
      </c>
      <c r="T872" s="67">
        <f t="shared" si="406"/>
        <v>352.24651162790707</v>
      </c>
      <c r="U872" s="67">
        <f t="shared" si="406"/>
        <v>352.24651162790707</v>
      </c>
      <c r="V872" s="67">
        <f t="shared" si="406"/>
        <v>352.24651162790707</v>
      </c>
      <c r="W872" s="67">
        <f t="shared" si="406"/>
        <v>352.24651162790707</v>
      </c>
      <c r="X872" s="67">
        <f t="shared" si="406"/>
        <v>352.24651162790707</v>
      </c>
      <c r="Y872" s="67">
        <f t="shared" si="406"/>
        <v>352.24651162790707</v>
      </c>
      <c r="Z872" s="149">
        <f t="shared" si="406"/>
        <v>352.24651162790707</v>
      </c>
    </row>
    <row r="873" spans="2:26" x14ac:dyDescent="0.25">
      <c r="B873" s="10" t="s">
        <v>63</v>
      </c>
      <c r="C873" s="2"/>
      <c r="D873" s="2"/>
      <c r="E873" s="31" t="s">
        <v>39</v>
      </c>
      <c r="F873" s="67">
        <f t="shared" ref="F873:Z873" si="407">F463*$G$236</f>
        <v>2812.94</v>
      </c>
      <c r="G873" s="67">
        <f t="shared" si="407"/>
        <v>2093.3506976744188</v>
      </c>
      <c r="H873" s="67">
        <f t="shared" si="407"/>
        <v>2093.3506976744188</v>
      </c>
      <c r="I873" s="67">
        <f t="shared" si="407"/>
        <v>2093.3506976744188</v>
      </c>
      <c r="J873" s="67">
        <f t="shared" si="407"/>
        <v>2093.3506976744188</v>
      </c>
      <c r="K873" s="67">
        <f t="shared" si="407"/>
        <v>2093.3506976744188</v>
      </c>
      <c r="L873" s="67">
        <f t="shared" si="407"/>
        <v>2093.3506976744188</v>
      </c>
      <c r="M873" s="67">
        <f t="shared" si="407"/>
        <v>2093.3506976744188</v>
      </c>
      <c r="N873" s="67">
        <f t="shared" si="407"/>
        <v>2093.3506976744188</v>
      </c>
      <c r="O873" s="67">
        <f t="shared" si="407"/>
        <v>2093.3506976744188</v>
      </c>
      <c r="P873" s="67">
        <f t="shared" si="407"/>
        <v>2093.3506976744188</v>
      </c>
      <c r="Q873" s="67">
        <f t="shared" si="407"/>
        <v>2093.3506976744188</v>
      </c>
      <c r="R873" s="67">
        <f t="shared" si="407"/>
        <v>2093.3506976744188</v>
      </c>
      <c r="S873" s="67">
        <f t="shared" si="407"/>
        <v>2093.3506976744188</v>
      </c>
      <c r="T873" s="67">
        <f t="shared" si="407"/>
        <v>2093.3506976744188</v>
      </c>
      <c r="U873" s="67">
        <f t="shared" si="407"/>
        <v>2093.3506976744188</v>
      </c>
      <c r="V873" s="67">
        <f t="shared" si="407"/>
        <v>2093.3506976744188</v>
      </c>
      <c r="W873" s="67">
        <f t="shared" si="407"/>
        <v>2093.3506976744188</v>
      </c>
      <c r="X873" s="67">
        <f t="shared" si="407"/>
        <v>2093.3506976744188</v>
      </c>
      <c r="Y873" s="67">
        <f t="shared" si="407"/>
        <v>2093.3506976744188</v>
      </c>
      <c r="Z873" s="149">
        <f t="shared" si="407"/>
        <v>2093.3506976744188</v>
      </c>
    </row>
    <row r="874" spans="2:26" x14ac:dyDescent="0.25">
      <c r="B874" s="10" t="s">
        <v>65</v>
      </c>
      <c r="C874" s="2"/>
      <c r="D874" s="2"/>
      <c r="E874" s="31" t="s">
        <v>39</v>
      </c>
      <c r="F874" s="67">
        <f t="shared" ref="F874:Z874" si="408">F464</f>
        <v>1500</v>
      </c>
      <c r="G874" s="67">
        <f t="shared" si="408"/>
        <v>0</v>
      </c>
      <c r="H874" s="67">
        <f t="shared" si="408"/>
        <v>0</v>
      </c>
      <c r="I874" s="67">
        <f t="shared" si="408"/>
        <v>0</v>
      </c>
      <c r="J874" s="67">
        <f t="shared" si="408"/>
        <v>1500</v>
      </c>
      <c r="K874" s="67">
        <f t="shared" si="408"/>
        <v>0</v>
      </c>
      <c r="L874" s="67">
        <f t="shared" si="408"/>
        <v>0</v>
      </c>
      <c r="M874" s="67">
        <f t="shared" si="408"/>
        <v>0</v>
      </c>
      <c r="N874" s="67">
        <f t="shared" si="408"/>
        <v>1500</v>
      </c>
      <c r="O874" s="67">
        <f t="shared" si="408"/>
        <v>0</v>
      </c>
      <c r="P874" s="67">
        <f t="shared" si="408"/>
        <v>0</v>
      </c>
      <c r="Q874" s="67">
        <f t="shared" si="408"/>
        <v>0</v>
      </c>
      <c r="R874" s="67">
        <f t="shared" si="408"/>
        <v>1500</v>
      </c>
      <c r="S874" s="67">
        <f t="shared" si="408"/>
        <v>0</v>
      </c>
      <c r="T874" s="67">
        <f t="shared" si="408"/>
        <v>0</v>
      </c>
      <c r="U874" s="67">
        <f t="shared" si="408"/>
        <v>0</v>
      </c>
      <c r="V874" s="67">
        <f t="shared" si="408"/>
        <v>1500</v>
      </c>
      <c r="W874" s="67">
        <f t="shared" si="408"/>
        <v>0</v>
      </c>
      <c r="X874" s="67">
        <f t="shared" si="408"/>
        <v>0</v>
      </c>
      <c r="Y874" s="67">
        <f t="shared" si="408"/>
        <v>0</v>
      </c>
      <c r="Z874" s="149">
        <f t="shared" si="408"/>
        <v>0</v>
      </c>
    </row>
    <row r="875" spans="2:26" x14ac:dyDescent="0.25">
      <c r="B875" s="10" t="s">
        <v>64</v>
      </c>
      <c r="C875" s="2"/>
      <c r="D875" s="2"/>
      <c r="E875" s="31" t="s">
        <v>39</v>
      </c>
      <c r="F875" s="67">
        <f t="shared" ref="F875:Z875" si="409">F465</f>
        <v>6000</v>
      </c>
      <c r="G875" s="67">
        <f t="shared" si="409"/>
        <v>0</v>
      </c>
      <c r="H875" s="67">
        <f t="shared" si="409"/>
        <v>0</v>
      </c>
      <c r="I875" s="67">
        <f t="shared" si="409"/>
        <v>0</v>
      </c>
      <c r="J875" s="67">
        <f t="shared" si="409"/>
        <v>6000</v>
      </c>
      <c r="K875" s="67">
        <f t="shared" si="409"/>
        <v>0</v>
      </c>
      <c r="L875" s="67">
        <f t="shared" si="409"/>
        <v>0</v>
      </c>
      <c r="M875" s="67">
        <f t="shared" si="409"/>
        <v>0</v>
      </c>
      <c r="N875" s="67">
        <f t="shared" si="409"/>
        <v>6000</v>
      </c>
      <c r="O875" s="67">
        <f t="shared" si="409"/>
        <v>0</v>
      </c>
      <c r="P875" s="67">
        <f t="shared" si="409"/>
        <v>0</v>
      </c>
      <c r="Q875" s="67">
        <f t="shared" si="409"/>
        <v>0</v>
      </c>
      <c r="R875" s="67">
        <f t="shared" si="409"/>
        <v>6000</v>
      </c>
      <c r="S875" s="67">
        <f t="shared" si="409"/>
        <v>0</v>
      </c>
      <c r="T875" s="67">
        <f t="shared" si="409"/>
        <v>0</v>
      </c>
      <c r="U875" s="67">
        <f t="shared" si="409"/>
        <v>0</v>
      </c>
      <c r="V875" s="67">
        <f t="shared" si="409"/>
        <v>6000</v>
      </c>
      <c r="W875" s="67">
        <f t="shared" si="409"/>
        <v>0</v>
      </c>
      <c r="X875" s="67">
        <f t="shared" si="409"/>
        <v>0</v>
      </c>
      <c r="Y875" s="67">
        <f t="shared" si="409"/>
        <v>0</v>
      </c>
      <c r="Z875" s="149">
        <f t="shared" si="409"/>
        <v>0</v>
      </c>
    </row>
    <row r="876" spans="2:26" x14ac:dyDescent="0.25">
      <c r="B876" s="12" t="s">
        <v>69</v>
      </c>
      <c r="C876" s="2"/>
      <c r="D876" s="2"/>
      <c r="E876" s="31" t="s">
        <v>39</v>
      </c>
      <c r="F876" s="67">
        <f t="shared" ref="F876:Z876" si="410">F466</f>
        <v>1200</v>
      </c>
      <c r="G876" s="67">
        <f t="shared" si="410"/>
        <v>1200</v>
      </c>
      <c r="H876" s="67">
        <f t="shared" si="410"/>
        <v>1200</v>
      </c>
      <c r="I876" s="67">
        <f t="shared" si="410"/>
        <v>1200</v>
      </c>
      <c r="J876" s="67">
        <f t="shared" si="410"/>
        <v>1200</v>
      </c>
      <c r="K876" s="67">
        <f t="shared" si="410"/>
        <v>1200</v>
      </c>
      <c r="L876" s="67">
        <f t="shared" si="410"/>
        <v>1200</v>
      </c>
      <c r="M876" s="67">
        <f t="shared" si="410"/>
        <v>1200</v>
      </c>
      <c r="N876" s="67">
        <f t="shared" si="410"/>
        <v>1200</v>
      </c>
      <c r="O876" s="67">
        <f t="shared" si="410"/>
        <v>1200</v>
      </c>
      <c r="P876" s="67">
        <f t="shared" si="410"/>
        <v>1200</v>
      </c>
      <c r="Q876" s="67">
        <f t="shared" si="410"/>
        <v>1200</v>
      </c>
      <c r="R876" s="67">
        <f t="shared" si="410"/>
        <v>1200</v>
      </c>
      <c r="S876" s="67">
        <f t="shared" si="410"/>
        <v>1200</v>
      </c>
      <c r="T876" s="67">
        <f t="shared" si="410"/>
        <v>1200</v>
      </c>
      <c r="U876" s="67">
        <f t="shared" si="410"/>
        <v>1200</v>
      </c>
      <c r="V876" s="67">
        <f t="shared" si="410"/>
        <v>1200</v>
      </c>
      <c r="W876" s="67">
        <f t="shared" si="410"/>
        <v>1200</v>
      </c>
      <c r="X876" s="67">
        <f t="shared" si="410"/>
        <v>1200</v>
      </c>
      <c r="Y876" s="67">
        <f t="shared" si="410"/>
        <v>1200</v>
      </c>
      <c r="Z876" s="149">
        <f t="shared" si="410"/>
        <v>1200</v>
      </c>
    </row>
    <row r="877" spans="2:26" x14ac:dyDescent="0.25">
      <c r="B877" s="12" t="s">
        <v>68</v>
      </c>
      <c r="C877" s="2"/>
      <c r="D877" s="2"/>
      <c r="E877" s="31" t="s">
        <v>39</v>
      </c>
      <c r="F877" s="67">
        <f t="shared" ref="F877:Z877" si="411">F467</f>
        <v>1645.2074391988556</v>
      </c>
      <c r="G877" s="67">
        <f t="shared" si="411"/>
        <v>1645.2074391988556</v>
      </c>
      <c r="H877" s="67">
        <f t="shared" si="411"/>
        <v>1645.2074391988556</v>
      </c>
      <c r="I877" s="67">
        <f t="shared" si="411"/>
        <v>1645.2074391988556</v>
      </c>
      <c r="J877" s="67">
        <f t="shared" si="411"/>
        <v>1645.2074391988556</v>
      </c>
      <c r="K877" s="67">
        <f t="shared" si="411"/>
        <v>1645.2074391988556</v>
      </c>
      <c r="L877" s="67">
        <f t="shared" si="411"/>
        <v>1645.2074391988556</v>
      </c>
      <c r="M877" s="67">
        <f t="shared" si="411"/>
        <v>1645.2074391988556</v>
      </c>
      <c r="N877" s="67">
        <f t="shared" si="411"/>
        <v>1645.2074391988556</v>
      </c>
      <c r="O877" s="67">
        <f t="shared" si="411"/>
        <v>1645.2074391988556</v>
      </c>
      <c r="P877" s="67">
        <f t="shared" si="411"/>
        <v>1645.2074391988556</v>
      </c>
      <c r="Q877" s="67">
        <f t="shared" si="411"/>
        <v>1645.2074391988556</v>
      </c>
      <c r="R877" s="67">
        <f t="shared" si="411"/>
        <v>1645.2074391988556</v>
      </c>
      <c r="S877" s="67">
        <f t="shared" si="411"/>
        <v>1645.2074391988556</v>
      </c>
      <c r="T877" s="67">
        <f t="shared" si="411"/>
        <v>1645.2074391988556</v>
      </c>
      <c r="U877" s="67">
        <f t="shared" si="411"/>
        <v>1645.2074391988556</v>
      </c>
      <c r="V877" s="67">
        <f t="shared" si="411"/>
        <v>1645.2074391988556</v>
      </c>
      <c r="W877" s="67">
        <f t="shared" si="411"/>
        <v>1645.2074391988556</v>
      </c>
      <c r="X877" s="67">
        <f t="shared" si="411"/>
        <v>1645.2074391988556</v>
      </c>
      <c r="Y877" s="67">
        <f t="shared" si="411"/>
        <v>1645.2074391988556</v>
      </c>
      <c r="Z877" s="149">
        <f t="shared" si="411"/>
        <v>1645.2074391988556</v>
      </c>
    </row>
    <row r="878" spans="2:26" x14ac:dyDescent="0.25">
      <c r="B878" s="10" t="s">
        <v>149</v>
      </c>
      <c r="C878" s="2"/>
      <c r="D878" s="4"/>
      <c r="E878" s="31" t="s">
        <v>39</v>
      </c>
      <c r="F878" s="67">
        <f t="shared" ref="F878:Z878" si="412">F468*$G$237</f>
        <v>9075</v>
      </c>
      <c r="G878" s="67">
        <f t="shared" si="412"/>
        <v>9075</v>
      </c>
      <c r="H878" s="67">
        <f t="shared" si="412"/>
        <v>9075</v>
      </c>
      <c r="I878" s="67">
        <f t="shared" si="412"/>
        <v>9075</v>
      </c>
      <c r="J878" s="67">
        <f t="shared" si="412"/>
        <v>9075</v>
      </c>
      <c r="K878" s="67">
        <f t="shared" si="412"/>
        <v>9075</v>
      </c>
      <c r="L878" s="67">
        <f t="shared" si="412"/>
        <v>9075</v>
      </c>
      <c r="M878" s="67">
        <f t="shared" si="412"/>
        <v>9075</v>
      </c>
      <c r="N878" s="67">
        <f t="shared" si="412"/>
        <v>9075</v>
      </c>
      <c r="O878" s="67">
        <f t="shared" si="412"/>
        <v>9075</v>
      </c>
      <c r="P878" s="67">
        <f t="shared" si="412"/>
        <v>9075</v>
      </c>
      <c r="Q878" s="67">
        <f t="shared" si="412"/>
        <v>9075</v>
      </c>
      <c r="R878" s="67">
        <f t="shared" si="412"/>
        <v>9075</v>
      </c>
      <c r="S878" s="67">
        <f t="shared" si="412"/>
        <v>9075</v>
      </c>
      <c r="T878" s="67">
        <f t="shared" si="412"/>
        <v>9075</v>
      </c>
      <c r="U878" s="67">
        <f t="shared" si="412"/>
        <v>9075</v>
      </c>
      <c r="V878" s="67">
        <f t="shared" si="412"/>
        <v>9075</v>
      </c>
      <c r="W878" s="67">
        <f t="shared" si="412"/>
        <v>9075</v>
      </c>
      <c r="X878" s="67">
        <f t="shared" si="412"/>
        <v>9075</v>
      </c>
      <c r="Y878" s="67">
        <f t="shared" si="412"/>
        <v>9075</v>
      </c>
      <c r="Z878" s="149">
        <f t="shared" si="412"/>
        <v>9075</v>
      </c>
    </row>
    <row r="879" spans="2:26" x14ac:dyDescent="0.25">
      <c r="B879" s="83" t="s">
        <v>14</v>
      </c>
      <c r="C879" s="59"/>
      <c r="D879" s="59"/>
      <c r="E879" s="90" t="s">
        <v>39</v>
      </c>
      <c r="F879" s="147">
        <f t="shared" ref="F879:Z879" si="413">SUM(F868:F878)</f>
        <v>40760.337439198862</v>
      </c>
      <c r="G879" s="147">
        <f t="shared" si="413"/>
        <v>30456.290229896531</v>
      </c>
      <c r="H879" s="147">
        <f t="shared" si="413"/>
        <v>30456.290229896531</v>
      </c>
      <c r="I879" s="147">
        <f t="shared" si="413"/>
        <v>30456.290229896531</v>
      </c>
      <c r="J879" s="147">
        <f t="shared" si="413"/>
        <v>37956.290229896535</v>
      </c>
      <c r="K879" s="147">
        <f t="shared" si="413"/>
        <v>30456.290229896531</v>
      </c>
      <c r="L879" s="147">
        <f t="shared" si="413"/>
        <v>30456.290229896531</v>
      </c>
      <c r="M879" s="147">
        <f t="shared" si="413"/>
        <v>30456.290229896531</v>
      </c>
      <c r="N879" s="147">
        <f t="shared" si="413"/>
        <v>37956.290229896535</v>
      </c>
      <c r="O879" s="147">
        <f t="shared" si="413"/>
        <v>30456.290229896531</v>
      </c>
      <c r="P879" s="147">
        <f t="shared" si="413"/>
        <v>30456.290229896531</v>
      </c>
      <c r="Q879" s="147">
        <f t="shared" si="413"/>
        <v>30456.290229896531</v>
      </c>
      <c r="R879" s="147">
        <f t="shared" si="413"/>
        <v>37956.290229896535</v>
      </c>
      <c r="S879" s="147">
        <f t="shared" si="413"/>
        <v>30456.290229896531</v>
      </c>
      <c r="T879" s="147">
        <f t="shared" si="413"/>
        <v>30456.290229896531</v>
      </c>
      <c r="U879" s="147">
        <f t="shared" si="413"/>
        <v>30456.290229896531</v>
      </c>
      <c r="V879" s="147">
        <f t="shared" si="413"/>
        <v>37956.290229896535</v>
      </c>
      <c r="W879" s="147">
        <f t="shared" si="413"/>
        <v>30456.290229896531</v>
      </c>
      <c r="X879" s="147">
        <f t="shared" si="413"/>
        <v>30456.290229896531</v>
      </c>
      <c r="Y879" s="147">
        <f t="shared" si="413"/>
        <v>30456.290229896531</v>
      </c>
      <c r="Z879" s="148">
        <f t="shared" si="413"/>
        <v>30456.290229896531</v>
      </c>
    </row>
    <row r="880" spans="2:26" x14ac:dyDescent="0.25">
      <c r="B880" s="12"/>
      <c r="C880" s="2"/>
      <c r="D880" s="2"/>
      <c r="E880" s="31"/>
      <c r="F880" s="67"/>
      <c r="G880" s="67"/>
      <c r="H880" s="67"/>
      <c r="I880" s="67"/>
      <c r="J880" s="67"/>
      <c r="K880" s="67"/>
      <c r="L880" s="67"/>
      <c r="M880" s="67"/>
      <c r="N880" s="67"/>
      <c r="O880" s="67"/>
      <c r="P880" s="67"/>
      <c r="Q880" s="67"/>
      <c r="R880" s="67"/>
      <c r="S880" s="67"/>
      <c r="T880" s="67"/>
      <c r="U880" s="67"/>
      <c r="V880" s="67"/>
      <c r="W880" s="67"/>
      <c r="X880" s="67"/>
      <c r="Y880" s="67"/>
      <c r="Z880" s="149"/>
    </row>
    <row r="881" spans="2:26" x14ac:dyDescent="0.25">
      <c r="B881" s="77" t="s">
        <v>206</v>
      </c>
      <c r="C881" s="2"/>
      <c r="D881" s="2"/>
      <c r="E881" s="31"/>
      <c r="F881" s="67"/>
      <c r="G881" s="67"/>
      <c r="H881" s="67"/>
      <c r="I881" s="67"/>
      <c r="J881" s="67"/>
      <c r="K881" s="67"/>
      <c r="L881" s="67"/>
      <c r="M881" s="67"/>
      <c r="N881" s="67"/>
      <c r="O881" s="67"/>
      <c r="P881" s="67"/>
      <c r="Q881" s="67"/>
      <c r="R881" s="67"/>
      <c r="S881" s="67"/>
      <c r="T881" s="67"/>
      <c r="U881" s="67"/>
      <c r="V881" s="67"/>
      <c r="W881" s="67"/>
      <c r="X881" s="67"/>
      <c r="Y881" s="67"/>
      <c r="Z881" s="149"/>
    </row>
    <row r="882" spans="2:26" x14ac:dyDescent="0.25">
      <c r="B882" s="12" t="s">
        <v>315</v>
      </c>
      <c r="C882" s="2"/>
      <c r="D882" s="2"/>
      <c r="E882" s="31" t="s">
        <v>39</v>
      </c>
      <c r="F882" s="67">
        <f t="shared" ref="F882:Z882" si="414">F472</f>
        <v>13290.697674418605</v>
      </c>
      <c r="G882" s="67">
        <f t="shared" si="414"/>
        <v>13290.697674418605</v>
      </c>
      <c r="H882" s="67">
        <f t="shared" si="414"/>
        <v>13290.697674418605</v>
      </c>
      <c r="I882" s="67">
        <f t="shared" si="414"/>
        <v>13290.697674418605</v>
      </c>
      <c r="J882" s="67">
        <f t="shared" si="414"/>
        <v>13290.697674418605</v>
      </c>
      <c r="K882" s="67">
        <f t="shared" si="414"/>
        <v>13290.697674418605</v>
      </c>
      <c r="L882" s="67">
        <f t="shared" si="414"/>
        <v>13290.697674418605</v>
      </c>
      <c r="M882" s="67">
        <f t="shared" si="414"/>
        <v>13290.697674418605</v>
      </c>
      <c r="N882" s="67">
        <f t="shared" si="414"/>
        <v>13290.697674418605</v>
      </c>
      <c r="O882" s="67">
        <f t="shared" si="414"/>
        <v>13290.697674418605</v>
      </c>
      <c r="P882" s="67">
        <f t="shared" si="414"/>
        <v>13290.697674418605</v>
      </c>
      <c r="Q882" s="67">
        <f t="shared" si="414"/>
        <v>13290.697674418605</v>
      </c>
      <c r="R882" s="67">
        <f t="shared" si="414"/>
        <v>13290.697674418605</v>
      </c>
      <c r="S882" s="67">
        <f t="shared" si="414"/>
        <v>13290.697674418605</v>
      </c>
      <c r="T882" s="67">
        <f t="shared" si="414"/>
        <v>13290.697674418605</v>
      </c>
      <c r="U882" s="67">
        <f t="shared" si="414"/>
        <v>13290.697674418605</v>
      </c>
      <c r="V882" s="67">
        <f t="shared" si="414"/>
        <v>13290.697674418605</v>
      </c>
      <c r="W882" s="67">
        <f t="shared" si="414"/>
        <v>13290.697674418605</v>
      </c>
      <c r="X882" s="67">
        <f t="shared" si="414"/>
        <v>13290.697674418605</v>
      </c>
      <c r="Y882" s="67">
        <f t="shared" si="414"/>
        <v>13290.697674418605</v>
      </c>
      <c r="Z882" s="149">
        <f t="shared" si="414"/>
        <v>13290.697674418605</v>
      </c>
    </row>
    <row r="883" spans="2:26" x14ac:dyDescent="0.25">
      <c r="B883" s="10" t="s">
        <v>0</v>
      </c>
      <c r="C883" s="2"/>
      <c r="D883" s="2"/>
      <c r="E883" s="31" t="s">
        <v>39</v>
      </c>
      <c r="F883" s="67">
        <f t="shared" ref="F883:Z883" si="415">F473*$G$236</f>
        <v>8109.872079069768</v>
      </c>
      <c r="G883" s="67">
        <f t="shared" si="415"/>
        <v>8109.872079069768</v>
      </c>
      <c r="H883" s="67">
        <f t="shared" si="415"/>
        <v>8109.872079069768</v>
      </c>
      <c r="I883" s="67">
        <f t="shared" si="415"/>
        <v>8109.872079069768</v>
      </c>
      <c r="J883" s="67">
        <f t="shared" si="415"/>
        <v>8109.872079069768</v>
      </c>
      <c r="K883" s="67">
        <f t="shared" si="415"/>
        <v>8109.872079069768</v>
      </c>
      <c r="L883" s="67">
        <f t="shared" si="415"/>
        <v>8109.872079069768</v>
      </c>
      <c r="M883" s="67">
        <f t="shared" si="415"/>
        <v>8109.872079069768</v>
      </c>
      <c r="N883" s="67">
        <f t="shared" si="415"/>
        <v>8109.872079069768</v>
      </c>
      <c r="O883" s="67">
        <f t="shared" si="415"/>
        <v>8109.872079069768</v>
      </c>
      <c r="P883" s="67">
        <f t="shared" si="415"/>
        <v>8109.872079069768</v>
      </c>
      <c r="Q883" s="67">
        <f t="shared" si="415"/>
        <v>8109.872079069768</v>
      </c>
      <c r="R883" s="67">
        <f t="shared" si="415"/>
        <v>8109.872079069768</v>
      </c>
      <c r="S883" s="67">
        <f t="shared" si="415"/>
        <v>8109.872079069768</v>
      </c>
      <c r="T883" s="67">
        <f t="shared" si="415"/>
        <v>8109.872079069768</v>
      </c>
      <c r="U883" s="67">
        <f t="shared" si="415"/>
        <v>8109.872079069768</v>
      </c>
      <c r="V883" s="67">
        <f t="shared" si="415"/>
        <v>8109.872079069768</v>
      </c>
      <c r="W883" s="67">
        <f t="shared" si="415"/>
        <v>8109.872079069768</v>
      </c>
      <c r="X883" s="67">
        <f t="shared" si="415"/>
        <v>8109.872079069768</v>
      </c>
      <c r="Y883" s="67">
        <f t="shared" si="415"/>
        <v>8109.872079069768</v>
      </c>
      <c r="Z883" s="149">
        <f t="shared" si="415"/>
        <v>8109.872079069768</v>
      </c>
    </row>
    <row r="884" spans="2:26" x14ac:dyDescent="0.25">
      <c r="B884" s="10" t="s">
        <v>306</v>
      </c>
      <c r="C884" s="2"/>
      <c r="D884" s="2"/>
      <c r="E884" s="31" t="s">
        <v>39</v>
      </c>
      <c r="F884" s="67">
        <f t="shared" ref="F884:Z884" si="416">F474</f>
        <v>2743.2</v>
      </c>
      <c r="G884" s="67">
        <f t="shared" si="416"/>
        <v>2743.2</v>
      </c>
      <c r="H884" s="67">
        <f t="shared" si="416"/>
        <v>2743.2</v>
      </c>
      <c r="I884" s="67">
        <f t="shared" si="416"/>
        <v>2743.2</v>
      </c>
      <c r="J884" s="67">
        <f t="shared" si="416"/>
        <v>2743.2</v>
      </c>
      <c r="K884" s="67">
        <f t="shared" si="416"/>
        <v>2743.2</v>
      </c>
      <c r="L884" s="67">
        <f t="shared" si="416"/>
        <v>2743.2</v>
      </c>
      <c r="M884" s="67">
        <f t="shared" si="416"/>
        <v>2743.2</v>
      </c>
      <c r="N884" s="67">
        <f t="shared" si="416"/>
        <v>2743.2</v>
      </c>
      <c r="O884" s="67">
        <f t="shared" si="416"/>
        <v>2743.2</v>
      </c>
      <c r="P884" s="67">
        <f t="shared" si="416"/>
        <v>2743.2</v>
      </c>
      <c r="Q884" s="67">
        <f t="shared" si="416"/>
        <v>2743.2</v>
      </c>
      <c r="R884" s="67">
        <f t="shared" si="416"/>
        <v>2743.2</v>
      </c>
      <c r="S884" s="67">
        <f t="shared" si="416"/>
        <v>2743.2</v>
      </c>
      <c r="T884" s="67">
        <f t="shared" si="416"/>
        <v>2743.2</v>
      </c>
      <c r="U884" s="67">
        <f t="shared" si="416"/>
        <v>2743.2</v>
      </c>
      <c r="V884" s="67">
        <f t="shared" si="416"/>
        <v>2743.2</v>
      </c>
      <c r="W884" s="67">
        <f t="shared" si="416"/>
        <v>2743.2</v>
      </c>
      <c r="X884" s="67">
        <f t="shared" si="416"/>
        <v>2743.2</v>
      </c>
      <c r="Y884" s="67">
        <f t="shared" si="416"/>
        <v>2743.2</v>
      </c>
      <c r="Z884" s="149">
        <f t="shared" si="416"/>
        <v>2743.2</v>
      </c>
    </row>
    <row r="885" spans="2:26" x14ac:dyDescent="0.25">
      <c r="B885" s="10" t="s">
        <v>309</v>
      </c>
      <c r="C885" s="2"/>
      <c r="D885" s="2"/>
      <c r="E885" s="31" t="s">
        <v>39</v>
      </c>
      <c r="F885" s="67">
        <f t="shared" ref="F885:Z885" si="417">F475*$G$236</f>
        <v>2875.841162790698</v>
      </c>
      <c r="G885" s="67">
        <f t="shared" si="417"/>
        <v>2875.841162790698</v>
      </c>
      <c r="H885" s="67">
        <f t="shared" si="417"/>
        <v>2875.841162790698</v>
      </c>
      <c r="I885" s="67">
        <f t="shared" si="417"/>
        <v>2875.841162790698</v>
      </c>
      <c r="J885" s="67">
        <f t="shared" si="417"/>
        <v>2875.841162790698</v>
      </c>
      <c r="K885" s="67">
        <f t="shared" si="417"/>
        <v>2875.841162790698</v>
      </c>
      <c r="L885" s="67">
        <f t="shared" si="417"/>
        <v>2875.841162790698</v>
      </c>
      <c r="M885" s="67">
        <f t="shared" si="417"/>
        <v>2875.841162790698</v>
      </c>
      <c r="N885" s="67">
        <f t="shared" si="417"/>
        <v>2875.841162790698</v>
      </c>
      <c r="O885" s="67">
        <f t="shared" si="417"/>
        <v>2875.841162790698</v>
      </c>
      <c r="P885" s="67">
        <f t="shared" si="417"/>
        <v>2875.841162790698</v>
      </c>
      <c r="Q885" s="67">
        <f t="shared" si="417"/>
        <v>2875.841162790698</v>
      </c>
      <c r="R885" s="67">
        <f t="shared" si="417"/>
        <v>2875.841162790698</v>
      </c>
      <c r="S885" s="67">
        <f t="shared" si="417"/>
        <v>2875.841162790698</v>
      </c>
      <c r="T885" s="67">
        <f t="shared" si="417"/>
        <v>2875.841162790698</v>
      </c>
      <c r="U885" s="67">
        <f t="shared" si="417"/>
        <v>2875.841162790698</v>
      </c>
      <c r="V885" s="67">
        <f t="shared" si="417"/>
        <v>2875.841162790698</v>
      </c>
      <c r="W885" s="67">
        <f t="shared" si="417"/>
        <v>2875.841162790698</v>
      </c>
      <c r="X885" s="67">
        <f t="shared" si="417"/>
        <v>2875.841162790698</v>
      </c>
      <c r="Y885" s="67">
        <f t="shared" si="417"/>
        <v>2875.841162790698</v>
      </c>
      <c r="Z885" s="149">
        <f t="shared" si="417"/>
        <v>2875.841162790698</v>
      </c>
    </row>
    <row r="886" spans="2:26" x14ac:dyDescent="0.25">
      <c r="B886" s="10" t="s">
        <v>310</v>
      </c>
      <c r="C886" s="2"/>
      <c r="D886" s="2"/>
      <c r="E886" s="31" t="s">
        <v>39</v>
      </c>
      <c r="F886" s="67">
        <f t="shared" ref="F886:Z886" si="418">F476*$G$236</f>
        <v>4029.7000930232566</v>
      </c>
      <c r="G886" s="67">
        <f t="shared" si="418"/>
        <v>4029.7000930232566</v>
      </c>
      <c r="H886" s="67">
        <f t="shared" si="418"/>
        <v>4029.7000930232566</v>
      </c>
      <c r="I886" s="67">
        <f t="shared" si="418"/>
        <v>4029.7000930232566</v>
      </c>
      <c r="J886" s="67">
        <f t="shared" si="418"/>
        <v>4029.7000930232566</v>
      </c>
      <c r="K886" s="67">
        <f t="shared" si="418"/>
        <v>4029.7000930232566</v>
      </c>
      <c r="L886" s="67">
        <f t="shared" si="418"/>
        <v>4029.7000930232566</v>
      </c>
      <c r="M886" s="67">
        <f t="shared" si="418"/>
        <v>4029.7000930232566</v>
      </c>
      <c r="N886" s="67">
        <f t="shared" si="418"/>
        <v>4029.7000930232566</v>
      </c>
      <c r="O886" s="67">
        <f t="shared" si="418"/>
        <v>4029.7000930232566</v>
      </c>
      <c r="P886" s="67">
        <f t="shared" si="418"/>
        <v>4029.7000930232566</v>
      </c>
      <c r="Q886" s="67">
        <f t="shared" si="418"/>
        <v>4029.7000930232566</v>
      </c>
      <c r="R886" s="67">
        <f t="shared" si="418"/>
        <v>4029.7000930232566</v>
      </c>
      <c r="S886" s="67">
        <f t="shared" si="418"/>
        <v>4029.7000930232566</v>
      </c>
      <c r="T886" s="67">
        <f t="shared" si="418"/>
        <v>4029.7000930232566</v>
      </c>
      <c r="U886" s="67">
        <f t="shared" si="418"/>
        <v>4029.7000930232566</v>
      </c>
      <c r="V886" s="67">
        <f t="shared" si="418"/>
        <v>4029.7000930232566</v>
      </c>
      <c r="W886" s="67">
        <f t="shared" si="418"/>
        <v>4029.7000930232566</v>
      </c>
      <c r="X886" s="67">
        <f t="shared" si="418"/>
        <v>4029.7000930232566</v>
      </c>
      <c r="Y886" s="67">
        <f t="shared" si="418"/>
        <v>4029.7000930232566</v>
      </c>
      <c r="Z886" s="149">
        <f t="shared" si="418"/>
        <v>4029.7000930232566</v>
      </c>
    </row>
    <row r="887" spans="2:26" x14ac:dyDescent="0.25">
      <c r="B887" s="10" t="s">
        <v>311</v>
      </c>
      <c r="C887" s="2"/>
      <c r="D887" s="2"/>
      <c r="E887" s="31" t="s">
        <v>39</v>
      </c>
      <c r="F887" s="67">
        <f t="shared" ref="F887:Z887" si="419">F477*$G$236</f>
        <v>91.986660465116302</v>
      </c>
      <c r="G887" s="67">
        <f t="shared" si="419"/>
        <v>91.986660465116302</v>
      </c>
      <c r="H887" s="67">
        <f t="shared" si="419"/>
        <v>91.986660465116302</v>
      </c>
      <c r="I887" s="67">
        <f t="shared" si="419"/>
        <v>91.986660465116302</v>
      </c>
      <c r="J887" s="67">
        <f t="shared" si="419"/>
        <v>91.986660465116302</v>
      </c>
      <c r="K887" s="67">
        <f t="shared" si="419"/>
        <v>91.986660465116302</v>
      </c>
      <c r="L887" s="67">
        <f t="shared" si="419"/>
        <v>91.986660465116302</v>
      </c>
      <c r="M887" s="67">
        <f t="shared" si="419"/>
        <v>91.986660465116302</v>
      </c>
      <c r="N887" s="67">
        <f t="shared" si="419"/>
        <v>91.986660465116302</v>
      </c>
      <c r="O887" s="67">
        <f t="shared" si="419"/>
        <v>91.986660465116302</v>
      </c>
      <c r="P887" s="67">
        <f t="shared" si="419"/>
        <v>91.986660465116302</v>
      </c>
      <c r="Q887" s="67">
        <f t="shared" si="419"/>
        <v>91.986660465116302</v>
      </c>
      <c r="R887" s="67">
        <f t="shared" si="419"/>
        <v>91.986660465116302</v>
      </c>
      <c r="S887" s="67">
        <f t="shared" si="419"/>
        <v>91.986660465116302</v>
      </c>
      <c r="T887" s="67">
        <f t="shared" si="419"/>
        <v>91.986660465116302</v>
      </c>
      <c r="U887" s="67">
        <f t="shared" si="419"/>
        <v>91.986660465116302</v>
      </c>
      <c r="V887" s="67">
        <f t="shared" si="419"/>
        <v>91.986660465116302</v>
      </c>
      <c r="W887" s="67">
        <f t="shared" si="419"/>
        <v>91.986660465116302</v>
      </c>
      <c r="X887" s="67">
        <f t="shared" si="419"/>
        <v>91.986660465116302</v>
      </c>
      <c r="Y887" s="67">
        <f t="shared" si="419"/>
        <v>91.986660465116302</v>
      </c>
      <c r="Z887" s="149">
        <f t="shared" si="419"/>
        <v>91.986660465116302</v>
      </c>
    </row>
    <row r="888" spans="2:26" x14ac:dyDescent="0.25">
      <c r="B888" s="10" t="s">
        <v>312</v>
      </c>
      <c r="C888" s="2"/>
      <c r="D888" s="2"/>
      <c r="E888" s="31" t="s">
        <v>39</v>
      </c>
      <c r="F888" s="67">
        <f t="shared" ref="F888:Z888" si="420">F478*$G$236</f>
        <v>966.16186046511632</v>
      </c>
      <c r="G888" s="67">
        <f t="shared" si="420"/>
        <v>966.16186046511632</v>
      </c>
      <c r="H888" s="67">
        <f t="shared" si="420"/>
        <v>966.16186046511632</v>
      </c>
      <c r="I888" s="67">
        <f t="shared" si="420"/>
        <v>966.16186046511632</v>
      </c>
      <c r="J888" s="67">
        <f t="shared" si="420"/>
        <v>966.16186046511632</v>
      </c>
      <c r="K888" s="67">
        <f t="shared" si="420"/>
        <v>966.16186046511632</v>
      </c>
      <c r="L888" s="67">
        <f t="shared" si="420"/>
        <v>966.16186046511632</v>
      </c>
      <c r="M888" s="67">
        <f t="shared" si="420"/>
        <v>966.16186046511632</v>
      </c>
      <c r="N888" s="67">
        <f t="shared" si="420"/>
        <v>966.16186046511632</v>
      </c>
      <c r="O888" s="67">
        <f t="shared" si="420"/>
        <v>966.16186046511632</v>
      </c>
      <c r="P888" s="67">
        <f t="shared" si="420"/>
        <v>966.16186046511632</v>
      </c>
      <c r="Q888" s="67">
        <f t="shared" si="420"/>
        <v>966.16186046511632</v>
      </c>
      <c r="R888" s="67">
        <f t="shared" si="420"/>
        <v>966.16186046511632</v>
      </c>
      <c r="S888" s="67">
        <f t="shared" si="420"/>
        <v>966.16186046511632</v>
      </c>
      <c r="T888" s="67">
        <f t="shared" si="420"/>
        <v>966.16186046511632</v>
      </c>
      <c r="U888" s="67">
        <f t="shared" si="420"/>
        <v>966.16186046511632</v>
      </c>
      <c r="V888" s="67">
        <f t="shared" si="420"/>
        <v>966.16186046511632</v>
      </c>
      <c r="W888" s="67">
        <f t="shared" si="420"/>
        <v>966.16186046511632</v>
      </c>
      <c r="X888" s="67">
        <f t="shared" si="420"/>
        <v>966.16186046511632</v>
      </c>
      <c r="Y888" s="67">
        <f t="shared" si="420"/>
        <v>966.16186046511632</v>
      </c>
      <c r="Z888" s="149">
        <f t="shared" si="420"/>
        <v>966.16186046511632</v>
      </c>
    </row>
    <row r="889" spans="2:26" x14ac:dyDescent="0.25">
      <c r="B889" s="10" t="s">
        <v>139</v>
      </c>
      <c r="C889" s="2"/>
      <c r="D889" s="2"/>
      <c r="E889" s="31" t="s">
        <v>39</v>
      </c>
      <c r="F889" s="67">
        <f t="shared" ref="F889:Z889" si="421">F479</f>
        <v>1645.2074391988556</v>
      </c>
      <c r="G889" s="67">
        <f t="shared" si="421"/>
        <v>1645.2074391988556</v>
      </c>
      <c r="H889" s="67">
        <f t="shared" si="421"/>
        <v>1645.2074391988556</v>
      </c>
      <c r="I889" s="67">
        <f t="shared" si="421"/>
        <v>1645.2074391988556</v>
      </c>
      <c r="J889" s="67">
        <f t="shared" si="421"/>
        <v>1645.2074391988556</v>
      </c>
      <c r="K889" s="67">
        <f t="shared" si="421"/>
        <v>1645.2074391988556</v>
      </c>
      <c r="L889" s="67">
        <f t="shared" si="421"/>
        <v>1645.2074391988556</v>
      </c>
      <c r="M889" s="67">
        <f t="shared" si="421"/>
        <v>1645.2074391988556</v>
      </c>
      <c r="N889" s="67">
        <f t="shared" si="421"/>
        <v>1645.2074391988556</v>
      </c>
      <c r="O889" s="67">
        <f t="shared" si="421"/>
        <v>1645.2074391988556</v>
      </c>
      <c r="P889" s="67">
        <f t="shared" si="421"/>
        <v>1645.2074391988556</v>
      </c>
      <c r="Q889" s="67">
        <f t="shared" si="421"/>
        <v>1645.2074391988556</v>
      </c>
      <c r="R889" s="67">
        <f t="shared" si="421"/>
        <v>1645.2074391988556</v>
      </c>
      <c r="S889" s="67">
        <f t="shared" si="421"/>
        <v>1645.2074391988556</v>
      </c>
      <c r="T889" s="67">
        <f t="shared" si="421"/>
        <v>1645.2074391988556</v>
      </c>
      <c r="U889" s="67">
        <f t="shared" si="421"/>
        <v>1645.2074391988556</v>
      </c>
      <c r="V889" s="67">
        <f t="shared" si="421"/>
        <v>1645.2074391988556</v>
      </c>
      <c r="W889" s="67">
        <f t="shared" si="421"/>
        <v>1645.2074391988556</v>
      </c>
      <c r="X889" s="67">
        <f t="shared" si="421"/>
        <v>1645.2074391988556</v>
      </c>
      <c r="Y889" s="67">
        <f t="shared" si="421"/>
        <v>1645.2074391988556</v>
      </c>
      <c r="Z889" s="149">
        <f t="shared" si="421"/>
        <v>1645.2074391988556</v>
      </c>
    </row>
    <row r="890" spans="2:26" x14ac:dyDescent="0.25">
      <c r="B890" s="10" t="s">
        <v>1</v>
      </c>
      <c r="C890" s="2"/>
      <c r="D890" s="2"/>
      <c r="E890" s="31" t="s">
        <v>39</v>
      </c>
      <c r="F890" s="67">
        <f t="shared" ref="F890:Z890" si="422">F480*$G$237</f>
        <v>16030.574999999999</v>
      </c>
      <c r="G890" s="67">
        <f t="shared" si="422"/>
        <v>16030.574999999999</v>
      </c>
      <c r="H890" s="67">
        <f t="shared" si="422"/>
        <v>16030.574999999999</v>
      </c>
      <c r="I890" s="67">
        <f t="shared" si="422"/>
        <v>16030.574999999999</v>
      </c>
      <c r="J890" s="67">
        <f t="shared" si="422"/>
        <v>16030.574999999999</v>
      </c>
      <c r="K890" s="67">
        <f t="shared" si="422"/>
        <v>16030.574999999999</v>
      </c>
      <c r="L890" s="67">
        <f t="shared" si="422"/>
        <v>16030.574999999999</v>
      </c>
      <c r="M890" s="67">
        <f t="shared" si="422"/>
        <v>16030.574999999999</v>
      </c>
      <c r="N890" s="67">
        <f t="shared" si="422"/>
        <v>16030.574999999999</v>
      </c>
      <c r="O890" s="67">
        <f t="shared" si="422"/>
        <v>16030.574999999999</v>
      </c>
      <c r="P890" s="67">
        <f t="shared" si="422"/>
        <v>16030.574999999999</v>
      </c>
      <c r="Q890" s="67">
        <f t="shared" si="422"/>
        <v>16030.574999999999</v>
      </c>
      <c r="R890" s="67">
        <f t="shared" si="422"/>
        <v>16030.574999999999</v>
      </c>
      <c r="S890" s="67">
        <f t="shared" si="422"/>
        <v>16030.574999999999</v>
      </c>
      <c r="T890" s="67">
        <f t="shared" si="422"/>
        <v>16030.574999999999</v>
      </c>
      <c r="U890" s="67">
        <f t="shared" si="422"/>
        <v>16030.574999999999</v>
      </c>
      <c r="V890" s="67">
        <f t="shared" si="422"/>
        <v>16030.574999999999</v>
      </c>
      <c r="W890" s="67">
        <f t="shared" si="422"/>
        <v>16030.574999999999</v>
      </c>
      <c r="X890" s="67">
        <f t="shared" si="422"/>
        <v>16030.574999999999</v>
      </c>
      <c r="Y890" s="67">
        <f t="shared" si="422"/>
        <v>16030.574999999999</v>
      </c>
      <c r="Z890" s="149">
        <f t="shared" si="422"/>
        <v>16030.574999999999</v>
      </c>
    </row>
    <row r="891" spans="2:26" x14ac:dyDescent="0.25">
      <c r="B891" s="83" t="s">
        <v>14</v>
      </c>
      <c r="C891" s="59"/>
      <c r="D891" s="59"/>
      <c r="E891" s="90" t="s">
        <v>39</v>
      </c>
      <c r="F891" s="147">
        <f t="shared" ref="F891:Z891" si="423">SUM(F882:F890)</f>
        <v>49783.241969431416</v>
      </c>
      <c r="G891" s="147">
        <f t="shared" si="423"/>
        <v>49783.241969431416</v>
      </c>
      <c r="H891" s="147">
        <f t="shared" si="423"/>
        <v>49783.241969431416</v>
      </c>
      <c r="I891" s="147">
        <f t="shared" si="423"/>
        <v>49783.241969431416</v>
      </c>
      <c r="J891" s="147">
        <f t="shared" si="423"/>
        <v>49783.241969431416</v>
      </c>
      <c r="K891" s="147">
        <f t="shared" si="423"/>
        <v>49783.241969431416</v>
      </c>
      <c r="L891" s="147">
        <f t="shared" si="423"/>
        <v>49783.241969431416</v>
      </c>
      <c r="M891" s="147">
        <f t="shared" si="423"/>
        <v>49783.241969431416</v>
      </c>
      <c r="N891" s="147">
        <f t="shared" si="423"/>
        <v>49783.241969431416</v>
      </c>
      <c r="O891" s="147">
        <f t="shared" si="423"/>
        <v>49783.241969431416</v>
      </c>
      <c r="P891" s="147">
        <f t="shared" si="423"/>
        <v>49783.241969431416</v>
      </c>
      <c r="Q891" s="147">
        <f t="shared" si="423"/>
        <v>49783.241969431416</v>
      </c>
      <c r="R891" s="147">
        <f t="shared" si="423"/>
        <v>49783.241969431416</v>
      </c>
      <c r="S891" s="147">
        <f t="shared" si="423"/>
        <v>49783.241969431416</v>
      </c>
      <c r="T891" s="147">
        <f t="shared" si="423"/>
        <v>49783.241969431416</v>
      </c>
      <c r="U891" s="147">
        <f t="shared" si="423"/>
        <v>49783.241969431416</v>
      </c>
      <c r="V891" s="147">
        <f t="shared" si="423"/>
        <v>49783.241969431416</v>
      </c>
      <c r="W891" s="147">
        <f t="shared" si="423"/>
        <v>49783.241969431416</v>
      </c>
      <c r="X891" s="147">
        <f t="shared" si="423"/>
        <v>49783.241969431416</v>
      </c>
      <c r="Y891" s="147">
        <f t="shared" si="423"/>
        <v>49783.241969431416</v>
      </c>
      <c r="Z891" s="148">
        <f t="shared" si="423"/>
        <v>49783.241969431416</v>
      </c>
    </row>
    <row r="892" spans="2:26" x14ac:dyDescent="0.25">
      <c r="B892" s="12"/>
      <c r="C892" s="2"/>
      <c r="D892" s="2"/>
      <c r="E892" s="31"/>
      <c r="F892" s="67"/>
      <c r="G892" s="67"/>
      <c r="H892" s="67"/>
      <c r="I892" s="67"/>
      <c r="J892" s="67"/>
      <c r="K892" s="67"/>
      <c r="L892" s="67"/>
      <c r="M892" s="67"/>
      <c r="N892" s="67"/>
      <c r="O892" s="67"/>
      <c r="P892" s="67"/>
      <c r="Q892" s="67"/>
      <c r="R892" s="67"/>
      <c r="S892" s="67"/>
      <c r="T892" s="67"/>
      <c r="U892" s="67"/>
      <c r="V892" s="67"/>
      <c r="W892" s="67"/>
      <c r="X892" s="67"/>
      <c r="Y892" s="67"/>
      <c r="Z892" s="149"/>
    </row>
    <row r="893" spans="2:26" x14ac:dyDescent="0.25">
      <c r="B893" s="77" t="s">
        <v>175</v>
      </c>
      <c r="C893" s="2"/>
      <c r="D893" s="2"/>
      <c r="E893" s="31"/>
      <c r="F893" s="67"/>
      <c r="G893" s="67"/>
      <c r="H893" s="67"/>
      <c r="I893" s="67"/>
      <c r="J893" s="67"/>
      <c r="K893" s="67"/>
      <c r="L893" s="67"/>
      <c r="M893" s="67"/>
      <c r="N893" s="67"/>
      <c r="O893" s="67"/>
      <c r="P893" s="67"/>
      <c r="Q893" s="67"/>
      <c r="R893" s="67"/>
      <c r="S893" s="67"/>
      <c r="T893" s="67"/>
      <c r="U893" s="67"/>
      <c r="V893" s="67"/>
      <c r="W893" s="67"/>
      <c r="X893" s="67"/>
      <c r="Y893" s="67"/>
      <c r="Z893" s="149"/>
    </row>
    <row r="894" spans="2:26" x14ac:dyDescent="0.25">
      <c r="B894" s="392" t="s">
        <v>157</v>
      </c>
      <c r="C894" s="2"/>
      <c r="D894" s="2"/>
      <c r="E894" s="31" t="s">
        <v>39</v>
      </c>
      <c r="F894" s="67">
        <f t="shared" ref="F894:Z894" si="424">F484</f>
        <v>0</v>
      </c>
      <c r="G894" s="67">
        <f t="shared" si="424"/>
        <v>600</v>
      </c>
      <c r="H894" s="67">
        <f t="shared" si="424"/>
        <v>0</v>
      </c>
      <c r="I894" s="67">
        <f t="shared" si="424"/>
        <v>0</v>
      </c>
      <c r="J894" s="67">
        <f t="shared" si="424"/>
        <v>0</v>
      </c>
      <c r="K894" s="67">
        <f t="shared" si="424"/>
        <v>0</v>
      </c>
      <c r="L894" s="67">
        <f t="shared" si="424"/>
        <v>0</v>
      </c>
      <c r="M894" s="67">
        <f t="shared" si="424"/>
        <v>0</v>
      </c>
      <c r="N894" s="67">
        <f t="shared" si="424"/>
        <v>0</v>
      </c>
      <c r="O894" s="67">
        <f t="shared" si="424"/>
        <v>0</v>
      </c>
      <c r="P894" s="67">
        <f t="shared" si="424"/>
        <v>0</v>
      </c>
      <c r="Q894" s="67">
        <f t="shared" si="424"/>
        <v>0</v>
      </c>
      <c r="R894" s="67">
        <f t="shared" si="424"/>
        <v>0</v>
      </c>
      <c r="S894" s="67">
        <f t="shared" si="424"/>
        <v>0</v>
      </c>
      <c r="T894" s="67">
        <f t="shared" si="424"/>
        <v>0</v>
      </c>
      <c r="U894" s="67">
        <f t="shared" si="424"/>
        <v>0</v>
      </c>
      <c r="V894" s="67">
        <f t="shared" si="424"/>
        <v>0</v>
      </c>
      <c r="W894" s="67">
        <f t="shared" si="424"/>
        <v>0</v>
      </c>
      <c r="X894" s="67">
        <f t="shared" si="424"/>
        <v>0</v>
      </c>
      <c r="Y894" s="67">
        <f t="shared" si="424"/>
        <v>0</v>
      </c>
      <c r="Z894" s="149">
        <f t="shared" si="424"/>
        <v>0</v>
      </c>
    </row>
    <row r="895" spans="2:26" x14ac:dyDescent="0.25">
      <c r="B895" s="392" t="s">
        <v>440</v>
      </c>
      <c r="C895" s="2"/>
      <c r="D895" s="2"/>
      <c r="E895" s="31" t="s">
        <v>39</v>
      </c>
      <c r="F895" s="67">
        <f>F485*$G$236</f>
        <v>2101.3202750000005</v>
      </c>
      <c r="G895" s="67">
        <f>G485*$G$236</f>
        <v>2101.3202750000005</v>
      </c>
      <c r="H895" s="67">
        <f t="shared" ref="H895:Z895" si="425">H485*$G$236</f>
        <v>2101.3202750000005</v>
      </c>
      <c r="I895" s="67">
        <f t="shared" si="425"/>
        <v>2101.3202750000005</v>
      </c>
      <c r="J895" s="67">
        <f t="shared" si="425"/>
        <v>2101.3202750000005</v>
      </c>
      <c r="K895" s="67">
        <f t="shared" si="425"/>
        <v>2101.3202750000005</v>
      </c>
      <c r="L895" s="67">
        <f t="shared" si="425"/>
        <v>2101.3202750000005</v>
      </c>
      <c r="M895" s="67">
        <f t="shared" si="425"/>
        <v>2101.3202750000005</v>
      </c>
      <c r="N895" s="67">
        <f t="shared" si="425"/>
        <v>2101.3202750000005</v>
      </c>
      <c r="O895" s="67">
        <f t="shared" si="425"/>
        <v>2101.3202750000005</v>
      </c>
      <c r="P895" s="67">
        <f t="shared" si="425"/>
        <v>2101.3202750000005</v>
      </c>
      <c r="Q895" s="67">
        <f t="shared" si="425"/>
        <v>2101.3202750000005</v>
      </c>
      <c r="R895" s="67">
        <f t="shared" si="425"/>
        <v>2101.3202750000005</v>
      </c>
      <c r="S895" s="67">
        <f t="shared" si="425"/>
        <v>2101.3202750000005</v>
      </c>
      <c r="T895" s="67">
        <f t="shared" si="425"/>
        <v>2101.3202750000005</v>
      </c>
      <c r="U895" s="67">
        <f t="shared" si="425"/>
        <v>2101.3202750000005</v>
      </c>
      <c r="V895" s="67">
        <f t="shared" si="425"/>
        <v>2101.3202750000005</v>
      </c>
      <c r="W895" s="67">
        <f t="shared" si="425"/>
        <v>2101.3202750000005</v>
      </c>
      <c r="X895" s="67">
        <f t="shared" si="425"/>
        <v>2101.3202750000005</v>
      </c>
      <c r="Y895" s="67">
        <f t="shared" si="425"/>
        <v>2101.3202750000005</v>
      </c>
      <c r="Z895" s="149">
        <f t="shared" si="425"/>
        <v>2101.3202750000005</v>
      </c>
    </row>
    <row r="896" spans="2:26" x14ac:dyDescent="0.25">
      <c r="B896" s="12" t="s">
        <v>435</v>
      </c>
      <c r="C896" s="2"/>
      <c r="D896" s="2"/>
      <c r="E896" s="31" t="s">
        <v>39</v>
      </c>
      <c r="F896" s="67">
        <f t="shared" ref="F896:F899" si="426">F486*$G$236</f>
        <v>3139.6197050000005</v>
      </c>
      <c r="G896" s="67">
        <f>G486*$G$236</f>
        <v>3139.6197050000005</v>
      </c>
      <c r="H896" s="67">
        <f t="shared" ref="H896:Z896" si="427">H486*$G$236</f>
        <v>3139.6197050000005</v>
      </c>
      <c r="I896" s="67">
        <f t="shared" si="427"/>
        <v>3139.6197050000005</v>
      </c>
      <c r="J896" s="67">
        <f t="shared" si="427"/>
        <v>3139.6197050000005</v>
      </c>
      <c r="K896" s="67">
        <f t="shared" si="427"/>
        <v>3139.6197050000005</v>
      </c>
      <c r="L896" s="67">
        <f t="shared" si="427"/>
        <v>3139.6197050000005</v>
      </c>
      <c r="M896" s="67">
        <f t="shared" si="427"/>
        <v>3139.6197050000005</v>
      </c>
      <c r="N896" s="67">
        <f t="shared" si="427"/>
        <v>3139.6197050000005</v>
      </c>
      <c r="O896" s="67">
        <f t="shared" si="427"/>
        <v>3139.6197050000005</v>
      </c>
      <c r="P896" s="67">
        <f t="shared" si="427"/>
        <v>3139.6197050000005</v>
      </c>
      <c r="Q896" s="67">
        <f t="shared" si="427"/>
        <v>3139.6197050000005</v>
      </c>
      <c r="R896" s="67">
        <f t="shared" si="427"/>
        <v>3139.6197050000005</v>
      </c>
      <c r="S896" s="67">
        <f t="shared" si="427"/>
        <v>3139.6197050000005</v>
      </c>
      <c r="T896" s="67">
        <f t="shared" si="427"/>
        <v>3139.6197050000005</v>
      </c>
      <c r="U896" s="67">
        <f t="shared" si="427"/>
        <v>3139.6197050000005</v>
      </c>
      <c r="V896" s="67">
        <f t="shared" si="427"/>
        <v>3139.6197050000005</v>
      </c>
      <c r="W896" s="67">
        <f t="shared" si="427"/>
        <v>3139.6197050000005</v>
      </c>
      <c r="X896" s="67">
        <f t="shared" si="427"/>
        <v>3139.6197050000005</v>
      </c>
      <c r="Y896" s="67">
        <f t="shared" si="427"/>
        <v>3139.6197050000005</v>
      </c>
      <c r="Z896" s="149">
        <f t="shared" si="427"/>
        <v>3139.6197050000005</v>
      </c>
    </row>
    <row r="897" spans="2:26" x14ac:dyDescent="0.25">
      <c r="B897" s="12" t="s">
        <v>436</v>
      </c>
      <c r="C897" s="2"/>
      <c r="D897" s="2"/>
      <c r="E897" s="31" t="s">
        <v>39</v>
      </c>
      <c r="F897" s="67">
        <f t="shared" si="426"/>
        <v>1483.2849000000001</v>
      </c>
      <c r="G897" s="67">
        <f>G487*$G$236</f>
        <v>1379.7999069767445</v>
      </c>
      <c r="H897" s="67">
        <f t="shared" ref="H897:Z897" si="428">H487*$G$236</f>
        <v>1379.7999069767445</v>
      </c>
      <c r="I897" s="67">
        <f t="shared" si="428"/>
        <v>1379.7999069767445</v>
      </c>
      <c r="J897" s="67">
        <f t="shared" si="428"/>
        <v>1379.7999069767445</v>
      </c>
      <c r="K897" s="67">
        <f t="shared" si="428"/>
        <v>1379.7999069767445</v>
      </c>
      <c r="L897" s="67">
        <f t="shared" si="428"/>
        <v>1379.7999069767445</v>
      </c>
      <c r="M897" s="67">
        <f t="shared" si="428"/>
        <v>1379.7999069767445</v>
      </c>
      <c r="N897" s="67">
        <f t="shared" si="428"/>
        <v>1379.7999069767445</v>
      </c>
      <c r="O897" s="67">
        <f t="shared" si="428"/>
        <v>1379.7999069767445</v>
      </c>
      <c r="P897" s="67">
        <f t="shared" si="428"/>
        <v>1379.7999069767445</v>
      </c>
      <c r="Q897" s="67">
        <f t="shared" si="428"/>
        <v>1379.7999069767445</v>
      </c>
      <c r="R897" s="67">
        <f t="shared" si="428"/>
        <v>1379.7999069767445</v>
      </c>
      <c r="S897" s="67">
        <f t="shared" si="428"/>
        <v>1379.7999069767445</v>
      </c>
      <c r="T897" s="67">
        <f t="shared" si="428"/>
        <v>1379.7999069767445</v>
      </c>
      <c r="U897" s="67">
        <f t="shared" si="428"/>
        <v>1379.7999069767445</v>
      </c>
      <c r="V897" s="67">
        <f t="shared" si="428"/>
        <v>1379.7999069767445</v>
      </c>
      <c r="W897" s="67">
        <f t="shared" si="428"/>
        <v>1379.7999069767445</v>
      </c>
      <c r="X897" s="67">
        <f t="shared" si="428"/>
        <v>1379.7999069767445</v>
      </c>
      <c r="Y897" s="67">
        <f t="shared" si="428"/>
        <v>1379.7999069767445</v>
      </c>
      <c r="Z897" s="149">
        <f t="shared" si="428"/>
        <v>1379.7999069767445</v>
      </c>
    </row>
    <row r="898" spans="2:26" x14ac:dyDescent="0.25">
      <c r="B898" s="12" t="s">
        <v>437</v>
      </c>
      <c r="C898" s="2"/>
      <c r="D898" s="2"/>
      <c r="E898" s="31" t="s">
        <v>39</v>
      </c>
      <c r="F898" s="67">
        <f t="shared" si="426"/>
        <v>1186.6279200000004</v>
      </c>
      <c r="G898" s="67">
        <f>G488*$G$236</f>
        <v>1186.6279200000004</v>
      </c>
      <c r="H898" s="67">
        <f t="shared" ref="H898:Z898" si="429">H488*$G$236</f>
        <v>1186.6279200000004</v>
      </c>
      <c r="I898" s="67">
        <f t="shared" si="429"/>
        <v>1186.6279200000004</v>
      </c>
      <c r="J898" s="67">
        <f t="shared" si="429"/>
        <v>1186.6279200000004</v>
      </c>
      <c r="K898" s="67">
        <f t="shared" si="429"/>
        <v>1186.6279200000004</v>
      </c>
      <c r="L898" s="67">
        <f t="shared" si="429"/>
        <v>1186.6279200000004</v>
      </c>
      <c r="M898" s="67">
        <f t="shared" si="429"/>
        <v>1186.6279200000004</v>
      </c>
      <c r="N898" s="67">
        <f t="shared" si="429"/>
        <v>1186.6279200000004</v>
      </c>
      <c r="O898" s="67">
        <f t="shared" si="429"/>
        <v>1186.6279200000004</v>
      </c>
      <c r="P898" s="67">
        <f t="shared" si="429"/>
        <v>1186.6279200000004</v>
      </c>
      <c r="Q898" s="67">
        <f t="shared" si="429"/>
        <v>1186.6279200000004</v>
      </c>
      <c r="R898" s="67">
        <f t="shared" si="429"/>
        <v>1186.6279200000004</v>
      </c>
      <c r="S898" s="67">
        <f t="shared" si="429"/>
        <v>1186.6279200000004</v>
      </c>
      <c r="T898" s="67">
        <f t="shared" si="429"/>
        <v>1186.6279200000004</v>
      </c>
      <c r="U898" s="67">
        <f t="shared" si="429"/>
        <v>1186.6279200000004</v>
      </c>
      <c r="V898" s="67">
        <f t="shared" si="429"/>
        <v>1186.6279200000004</v>
      </c>
      <c r="W898" s="67">
        <f t="shared" si="429"/>
        <v>1186.6279200000004</v>
      </c>
      <c r="X898" s="67">
        <f t="shared" si="429"/>
        <v>1186.6279200000004</v>
      </c>
      <c r="Y898" s="67">
        <f t="shared" si="429"/>
        <v>1186.6279200000004</v>
      </c>
      <c r="Z898" s="149">
        <f t="shared" si="429"/>
        <v>1186.6279200000004</v>
      </c>
    </row>
    <row r="899" spans="2:26" x14ac:dyDescent="0.25">
      <c r="B899" s="12" t="s">
        <v>139</v>
      </c>
      <c r="C899" s="2"/>
      <c r="D899" s="2"/>
      <c r="E899" s="31" t="s">
        <v>39</v>
      </c>
      <c r="F899" s="67">
        <f t="shared" si="426"/>
        <v>1244.1850000000002</v>
      </c>
      <c r="G899" s="67">
        <f>G489*$G$236</f>
        <v>1244.1850000000002</v>
      </c>
      <c r="H899" s="67">
        <f t="shared" ref="H899:Z899" si="430">H489*$G$236</f>
        <v>1244.1850000000002</v>
      </c>
      <c r="I899" s="67">
        <f t="shared" si="430"/>
        <v>1244.1850000000002</v>
      </c>
      <c r="J899" s="67">
        <f t="shared" si="430"/>
        <v>1244.1850000000002</v>
      </c>
      <c r="K899" s="67">
        <f t="shared" si="430"/>
        <v>1244.1850000000002</v>
      </c>
      <c r="L899" s="67">
        <f t="shared" si="430"/>
        <v>1244.1850000000002</v>
      </c>
      <c r="M899" s="67">
        <f t="shared" si="430"/>
        <v>1244.1850000000002</v>
      </c>
      <c r="N899" s="67">
        <f t="shared" si="430"/>
        <v>1244.1850000000002</v>
      </c>
      <c r="O899" s="67">
        <f t="shared" si="430"/>
        <v>1244.1850000000002</v>
      </c>
      <c r="P899" s="67">
        <f t="shared" si="430"/>
        <v>1244.1850000000002</v>
      </c>
      <c r="Q899" s="67">
        <f t="shared" si="430"/>
        <v>1244.1850000000002</v>
      </c>
      <c r="R899" s="67">
        <f t="shared" si="430"/>
        <v>1244.1850000000002</v>
      </c>
      <c r="S899" s="67">
        <f t="shared" si="430"/>
        <v>1244.1850000000002</v>
      </c>
      <c r="T899" s="67">
        <f t="shared" si="430"/>
        <v>1244.1850000000002</v>
      </c>
      <c r="U899" s="67">
        <f t="shared" si="430"/>
        <v>1244.1850000000002</v>
      </c>
      <c r="V899" s="67">
        <f t="shared" si="430"/>
        <v>1244.1850000000002</v>
      </c>
      <c r="W899" s="67">
        <f t="shared" si="430"/>
        <v>1244.1850000000002</v>
      </c>
      <c r="X899" s="67">
        <f t="shared" si="430"/>
        <v>1244.1850000000002</v>
      </c>
      <c r="Y899" s="67">
        <f t="shared" si="430"/>
        <v>1244.1850000000002</v>
      </c>
      <c r="Z899" s="149">
        <f t="shared" si="430"/>
        <v>1244.1850000000002</v>
      </c>
    </row>
    <row r="900" spans="2:26" x14ac:dyDescent="0.25">
      <c r="B900" s="12" t="s">
        <v>320</v>
      </c>
      <c r="C900" s="2"/>
      <c r="D900" s="2"/>
      <c r="E900" s="31" t="s">
        <v>39</v>
      </c>
      <c r="F900" s="67">
        <f>F490*$G$237</f>
        <v>4042.5</v>
      </c>
      <c r="G900" s="67">
        <f>G490*$G$237</f>
        <v>5651.25</v>
      </c>
      <c r="H900" s="67">
        <f t="shared" ref="H900:Z900" si="431">H490*$G$237</f>
        <v>5651.25</v>
      </c>
      <c r="I900" s="67">
        <f t="shared" si="431"/>
        <v>5651.25</v>
      </c>
      <c r="J900" s="67">
        <f t="shared" si="431"/>
        <v>5651.25</v>
      </c>
      <c r="K900" s="67">
        <f t="shared" si="431"/>
        <v>5651.25</v>
      </c>
      <c r="L900" s="67">
        <f t="shared" si="431"/>
        <v>5651.25</v>
      </c>
      <c r="M900" s="67">
        <f t="shared" si="431"/>
        <v>5651.25</v>
      </c>
      <c r="N900" s="67">
        <f t="shared" si="431"/>
        <v>5651.25</v>
      </c>
      <c r="O900" s="67">
        <f t="shared" si="431"/>
        <v>5651.25</v>
      </c>
      <c r="P900" s="67">
        <f t="shared" si="431"/>
        <v>5651.25</v>
      </c>
      <c r="Q900" s="67">
        <f t="shared" si="431"/>
        <v>5651.25</v>
      </c>
      <c r="R900" s="67">
        <f t="shared" si="431"/>
        <v>5651.25</v>
      </c>
      <c r="S900" s="67">
        <f t="shared" si="431"/>
        <v>5651.25</v>
      </c>
      <c r="T900" s="67">
        <f t="shared" si="431"/>
        <v>5651.25</v>
      </c>
      <c r="U900" s="67">
        <f t="shared" si="431"/>
        <v>5651.25</v>
      </c>
      <c r="V900" s="67">
        <f t="shared" si="431"/>
        <v>5651.25</v>
      </c>
      <c r="W900" s="67">
        <f t="shared" si="431"/>
        <v>5651.25</v>
      </c>
      <c r="X900" s="67">
        <f t="shared" si="431"/>
        <v>5651.25</v>
      </c>
      <c r="Y900" s="67">
        <f t="shared" si="431"/>
        <v>5651.25</v>
      </c>
      <c r="Z900" s="233">
        <f t="shared" si="431"/>
        <v>5651.25</v>
      </c>
    </row>
    <row r="901" spans="2:26" ht="15.75" thickBot="1" x14ac:dyDescent="0.3">
      <c r="B901" s="89" t="s">
        <v>14</v>
      </c>
      <c r="C901" s="85"/>
      <c r="D901" s="85"/>
      <c r="E901" s="88" t="s">
        <v>39</v>
      </c>
      <c r="F901" s="187">
        <f t="shared" ref="F901:Z901" si="432">SUM(F894:F900)</f>
        <v>13197.537800000002</v>
      </c>
      <c r="G901" s="187">
        <f t="shared" si="432"/>
        <v>15302.802806976746</v>
      </c>
      <c r="H901" s="187">
        <f t="shared" si="432"/>
        <v>14702.802806976746</v>
      </c>
      <c r="I901" s="187">
        <f t="shared" si="432"/>
        <v>14702.802806976746</v>
      </c>
      <c r="J901" s="187">
        <f t="shared" si="432"/>
        <v>14702.802806976746</v>
      </c>
      <c r="K901" s="187">
        <f t="shared" si="432"/>
        <v>14702.802806976746</v>
      </c>
      <c r="L901" s="187">
        <f t="shared" si="432"/>
        <v>14702.802806976746</v>
      </c>
      <c r="M901" s="187">
        <f t="shared" si="432"/>
        <v>14702.802806976746</v>
      </c>
      <c r="N901" s="187">
        <f t="shared" si="432"/>
        <v>14702.802806976746</v>
      </c>
      <c r="O901" s="187">
        <f t="shared" si="432"/>
        <v>14702.802806976746</v>
      </c>
      <c r="P901" s="187">
        <f t="shared" si="432"/>
        <v>14702.802806976746</v>
      </c>
      <c r="Q901" s="187">
        <f t="shared" si="432"/>
        <v>14702.802806976746</v>
      </c>
      <c r="R901" s="187">
        <f t="shared" si="432"/>
        <v>14702.802806976746</v>
      </c>
      <c r="S901" s="187">
        <f t="shared" si="432"/>
        <v>14702.802806976746</v>
      </c>
      <c r="T901" s="187">
        <f t="shared" si="432"/>
        <v>14702.802806976746</v>
      </c>
      <c r="U901" s="187">
        <f t="shared" si="432"/>
        <v>14702.802806976746</v>
      </c>
      <c r="V901" s="187">
        <f t="shared" si="432"/>
        <v>14702.802806976746</v>
      </c>
      <c r="W901" s="187">
        <f t="shared" si="432"/>
        <v>14702.802806976746</v>
      </c>
      <c r="X901" s="187">
        <f t="shared" si="432"/>
        <v>14702.802806976746</v>
      </c>
      <c r="Y901" s="187">
        <f t="shared" si="432"/>
        <v>14702.802806976746</v>
      </c>
      <c r="Z901" s="188">
        <f t="shared" si="432"/>
        <v>14702.802806976746</v>
      </c>
    </row>
    <row r="902" spans="2:26" ht="15.75" thickBot="1" x14ac:dyDescent="0.3">
      <c r="B902" s="4"/>
      <c r="C902" s="2"/>
      <c r="D902" s="2"/>
      <c r="E902" s="4"/>
      <c r="F902" s="8"/>
      <c r="G902" s="8"/>
      <c r="H902" s="8"/>
      <c r="I902" s="8"/>
      <c r="J902" s="8"/>
      <c r="K902" s="8"/>
      <c r="L902" s="8"/>
      <c r="M902" s="8"/>
      <c r="N902" s="8"/>
      <c r="O902" s="8"/>
      <c r="P902" s="8"/>
      <c r="Q902" s="8"/>
      <c r="R902" s="8"/>
      <c r="S902" s="8"/>
      <c r="T902" s="8"/>
      <c r="U902" s="8"/>
      <c r="V902" s="8"/>
      <c r="W902" s="8"/>
      <c r="X902" s="8"/>
      <c r="Y902" s="8"/>
      <c r="Z902" s="8"/>
    </row>
    <row r="903" spans="2:26" x14ac:dyDescent="0.25">
      <c r="B903" s="35" t="s">
        <v>413</v>
      </c>
      <c r="C903" s="36"/>
      <c r="D903" s="36"/>
      <c r="E903" s="36"/>
      <c r="F903" s="37"/>
      <c r="G903" s="37"/>
      <c r="H903" s="37"/>
      <c r="I903" s="37"/>
      <c r="J903" s="37"/>
      <c r="K903" s="37"/>
      <c r="L903" s="37"/>
      <c r="M903" s="37"/>
      <c r="N903" s="37"/>
      <c r="O903" s="37"/>
      <c r="P903" s="37"/>
      <c r="Q903" s="37"/>
      <c r="R903" s="37"/>
      <c r="S903" s="37"/>
      <c r="T903" s="37"/>
      <c r="U903" s="37"/>
      <c r="V903" s="37"/>
      <c r="W903" s="37"/>
      <c r="X903" s="37"/>
      <c r="Y903" s="37"/>
      <c r="Z903" s="38"/>
    </row>
    <row r="904" spans="2:26" x14ac:dyDescent="0.25">
      <c r="B904" s="12"/>
      <c r="C904" s="2"/>
      <c r="D904" s="2"/>
      <c r="E904" s="2"/>
      <c r="F904" s="2"/>
      <c r="G904" s="2"/>
      <c r="H904" s="2"/>
      <c r="I904" s="2"/>
      <c r="J904" s="2"/>
      <c r="K904" s="2"/>
      <c r="L904" s="2"/>
      <c r="M904" s="2"/>
      <c r="N904" s="2"/>
      <c r="O904" s="2"/>
      <c r="P904" s="2"/>
      <c r="Q904" s="2"/>
      <c r="R904" s="2"/>
      <c r="S904" s="2"/>
      <c r="T904" s="2"/>
      <c r="U904" s="2"/>
      <c r="V904" s="2"/>
      <c r="W904" s="2"/>
      <c r="X904" s="2"/>
      <c r="Y904" s="2"/>
      <c r="Z904" s="17"/>
    </row>
    <row r="905" spans="2:26" x14ac:dyDescent="0.25">
      <c r="B905" s="164" t="s">
        <v>9</v>
      </c>
      <c r="C905" s="32"/>
      <c r="D905" s="32"/>
      <c r="E905" s="165" t="s">
        <v>249</v>
      </c>
      <c r="F905" s="166">
        <v>0</v>
      </c>
      <c r="G905" s="166">
        <v>1</v>
      </c>
      <c r="H905" s="166">
        <v>2</v>
      </c>
      <c r="I905" s="166">
        <v>3</v>
      </c>
      <c r="J905" s="166">
        <v>4</v>
      </c>
      <c r="K905" s="166">
        <v>5</v>
      </c>
      <c r="L905" s="166">
        <v>6</v>
      </c>
      <c r="M905" s="166">
        <v>7</v>
      </c>
      <c r="N905" s="166">
        <v>8</v>
      </c>
      <c r="O905" s="166">
        <v>9</v>
      </c>
      <c r="P905" s="166">
        <v>10</v>
      </c>
      <c r="Q905" s="166">
        <v>11</v>
      </c>
      <c r="R905" s="166">
        <v>12</v>
      </c>
      <c r="S905" s="166">
        <v>13</v>
      </c>
      <c r="T905" s="166">
        <v>14</v>
      </c>
      <c r="U905" s="166">
        <v>15</v>
      </c>
      <c r="V905" s="166">
        <v>16</v>
      </c>
      <c r="W905" s="166">
        <v>17</v>
      </c>
      <c r="X905" s="166">
        <v>18</v>
      </c>
      <c r="Y905" s="166">
        <v>19</v>
      </c>
      <c r="Z905" s="167">
        <v>20</v>
      </c>
    </row>
    <row r="906" spans="2:26" x14ac:dyDescent="0.25">
      <c r="B906" s="77" t="s">
        <v>177</v>
      </c>
      <c r="C906" s="76"/>
      <c r="D906" s="4"/>
      <c r="E906" s="4"/>
      <c r="F906" s="95"/>
      <c r="G906" s="96"/>
      <c r="H906" s="96"/>
      <c r="I906" s="96"/>
      <c r="J906" s="96"/>
      <c r="K906" s="96"/>
      <c r="L906" s="96"/>
      <c r="M906" s="96"/>
      <c r="N906" s="96"/>
      <c r="O906" s="96"/>
      <c r="P906" s="96"/>
      <c r="Q906" s="96"/>
      <c r="R906" s="96"/>
      <c r="S906" s="96"/>
      <c r="T906" s="96"/>
      <c r="U906" s="96"/>
      <c r="V906" s="96"/>
      <c r="W906" s="96"/>
      <c r="X906" s="96"/>
      <c r="Y906" s="96"/>
      <c r="Z906" s="97"/>
    </row>
    <row r="907" spans="2:26" x14ac:dyDescent="0.25">
      <c r="B907" s="10" t="s">
        <v>214</v>
      </c>
      <c r="C907" s="2"/>
      <c r="D907" s="2"/>
      <c r="E907" s="2" t="s">
        <v>213</v>
      </c>
      <c r="F907" s="184">
        <f t="shared" ref="F907:Z907" si="433">F497</f>
        <v>56.830399999999997</v>
      </c>
      <c r="G907" s="73">
        <f t="shared" si="433"/>
        <v>56.830399999999997</v>
      </c>
      <c r="H907" s="73">
        <f t="shared" si="433"/>
        <v>56.830399999999997</v>
      </c>
      <c r="I907" s="73">
        <f t="shared" si="433"/>
        <v>56.830399999999997</v>
      </c>
      <c r="J907" s="73">
        <f t="shared" si="433"/>
        <v>56.830399999999997</v>
      </c>
      <c r="K907" s="73">
        <f t="shared" si="433"/>
        <v>56.830399999999997</v>
      </c>
      <c r="L907" s="73">
        <f t="shared" si="433"/>
        <v>56.830399999999997</v>
      </c>
      <c r="M907" s="73">
        <f t="shared" si="433"/>
        <v>56.830399999999997</v>
      </c>
      <c r="N907" s="73">
        <f t="shared" si="433"/>
        <v>56.830399999999997</v>
      </c>
      <c r="O907" s="73">
        <f t="shared" si="433"/>
        <v>56.830399999999997</v>
      </c>
      <c r="P907" s="73">
        <f t="shared" si="433"/>
        <v>56.830399999999997</v>
      </c>
      <c r="Q907" s="73">
        <f t="shared" si="433"/>
        <v>56.830399999999997</v>
      </c>
      <c r="R907" s="73">
        <f t="shared" si="433"/>
        <v>56.830399999999997</v>
      </c>
      <c r="S907" s="73">
        <f t="shared" si="433"/>
        <v>56.830399999999997</v>
      </c>
      <c r="T907" s="73">
        <f t="shared" si="433"/>
        <v>56.830399999999997</v>
      </c>
      <c r="U907" s="73">
        <f t="shared" si="433"/>
        <v>56.830399999999997</v>
      </c>
      <c r="V907" s="73">
        <f t="shared" si="433"/>
        <v>56.830399999999997</v>
      </c>
      <c r="W907" s="73">
        <f t="shared" si="433"/>
        <v>56.830399999999997</v>
      </c>
      <c r="X907" s="73">
        <f t="shared" si="433"/>
        <v>56.830399999999997</v>
      </c>
      <c r="Y907" s="73">
        <f t="shared" si="433"/>
        <v>56.830399999999997</v>
      </c>
      <c r="Z907" s="105">
        <f t="shared" si="433"/>
        <v>56.830399999999997</v>
      </c>
    </row>
    <row r="908" spans="2:26" x14ac:dyDescent="0.25">
      <c r="B908" s="10" t="s">
        <v>215</v>
      </c>
      <c r="C908" s="2"/>
      <c r="D908" s="2"/>
      <c r="E908" s="2" t="s">
        <v>213</v>
      </c>
      <c r="F908" s="184">
        <f t="shared" ref="F908:Z908" si="434">F498</f>
        <v>56.830399999999997</v>
      </c>
      <c r="G908" s="73">
        <f t="shared" si="434"/>
        <v>56.830399999999997</v>
      </c>
      <c r="H908" s="73">
        <f t="shared" si="434"/>
        <v>56.830399999999997</v>
      </c>
      <c r="I908" s="73">
        <f t="shared" si="434"/>
        <v>56.830399999999997</v>
      </c>
      <c r="J908" s="73">
        <f t="shared" si="434"/>
        <v>56.830399999999997</v>
      </c>
      <c r="K908" s="73">
        <f t="shared" si="434"/>
        <v>56.830399999999997</v>
      </c>
      <c r="L908" s="73">
        <f t="shared" si="434"/>
        <v>56.830399999999997</v>
      </c>
      <c r="M908" s="73">
        <f t="shared" si="434"/>
        <v>56.830399999999997</v>
      </c>
      <c r="N908" s="73">
        <f t="shared" si="434"/>
        <v>56.830399999999997</v>
      </c>
      <c r="O908" s="73">
        <f t="shared" si="434"/>
        <v>56.830399999999997</v>
      </c>
      <c r="P908" s="73">
        <f t="shared" si="434"/>
        <v>56.830399999999997</v>
      </c>
      <c r="Q908" s="73">
        <f t="shared" si="434"/>
        <v>56.830399999999997</v>
      </c>
      <c r="R908" s="73">
        <f t="shared" si="434"/>
        <v>56.830399999999997</v>
      </c>
      <c r="S908" s="73">
        <f t="shared" si="434"/>
        <v>56.830399999999997</v>
      </c>
      <c r="T908" s="73">
        <f t="shared" si="434"/>
        <v>56.830399999999997</v>
      </c>
      <c r="U908" s="73">
        <f t="shared" si="434"/>
        <v>56.830399999999997</v>
      </c>
      <c r="V908" s="73">
        <f t="shared" si="434"/>
        <v>56.830399999999997</v>
      </c>
      <c r="W908" s="73">
        <f t="shared" si="434"/>
        <v>56.830399999999997</v>
      </c>
      <c r="X908" s="73">
        <f t="shared" si="434"/>
        <v>56.830399999999997</v>
      </c>
      <c r="Y908" s="73">
        <f t="shared" si="434"/>
        <v>56.830399999999997</v>
      </c>
      <c r="Z908" s="105">
        <f t="shared" si="434"/>
        <v>56.830399999999997</v>
      </c>
    </row>
    <row r="909" spans="2:26" x14ac:dyDescent="0.25">
      <c r="B909" s="12" t="s">
        <v>216</v>
      </c>
      <c r="C909" s="2"/>
      <c r="D909" s="2"/>
      <c r="E909" s="2" t="s">
        <v>213</v>
      </c>
      <c r="F909" s="184">
        <f t="shared" ref="F909:Z909" si="435">F499</f>
        <v>0</v>
      </c>
      <c r="G909" s="73">
        <f t="shared" si="435"/>
        <v>0</v>
      </c>
      <c r="H909" s="73">
        <f t="shared" si="435"/>
        <v>0</v>
      </c>
      <c r="I909" s="73">
        <f t="shared" si="435"/>
        <v>0</v>
      </c>
      <c r="J909" s="73">
        <f t="shared" si="435"/>
        <v>0</v>
      </c>
      <c r="K909" s="73">
        <f t="shared" si="435"/>
        <v>0</v>
      </c>
      <c r="L909" s="73">
        <f t="shared" si="435"/>
        <v>0</v>
      </c>
      <c r="M909" s="73">
        <f t="shared" si="435"/>
        <v>0</v>
      </c>
      <c r="N909" s="73">
        <f t="shared" si="435"/>
        <v>0</v>
      </c>
      <c r="O909" s="73">
        <f t="shared" si="435"/>
        <v>0</v>
      </c>
      <c r="P909" s="73">
        <f t="shared" si="435"/>
        <v>0</v>
      </c>
      <c r="Q909" s="73">
        <f t="shared" si="435"/>
        <v>0</v>
      </c>
      <c r="R909" s="73">
        <f t="shared" si="435"/>
        <v>0</v>
      </c>
      <c r="S909" s="73">
        <f t="shared" si="435"/>
        <v>0</v>
      </c>
      <c r="T909" s="73">
        <f t="shared" si="435"/>
        <v>0</v>
      </c>
      <c r="U909" s="73">
        <f t="shared" si="435"/>
        <v>0</v>
      </c>
      <c r="V909" s="73">
        <f t="shared" si="435"/>
        <v>0</v>
      </c>
      <c r="W909" s="73">
        <f t="shared" si="435"/>
        <v>0</v>
      </c>
      <c r="X909" s="73">
        <f t="shared" si="435"/>
        <v>0</v>
      </c>
      <c r="Y909" s="73">
        <f t="shared" si="435"/>
        <v>0</v>
      </c>
      <c r="Z909" s="105">
        <f t="shared" si="435"/>
        <v>0</v>
      </c>
    </row>
    <row r="910" spans="2:26" x14ac:dyDescent="0.25">
      <c r="B910" s="92" t="s">
        <v>217</v>
      </c>
      <c r="C910" s="93"/>
      <c r="D910" s="93"/>
      <c r="E910" s="93" t="s">
        <v>212</v>
      </c>
      <c r="F910" s="186">
        <f t="shared" ref="F910:Z910" si="436">F908*$G$44*F367</f>
        <v>14207.599999999999</v>
      </c>
      <c r="G910" s="124">
        <f t="shared" si="436"/>
        <v>14548.582399999999</v>
      </c>
      <c r="H910" s="124">
        <f t="shared" si="436"/>
        <v>14897.748377599997</v>
      </c>
      <c r="I910" s="124">
        <f t="shared" si="436"/>
        <v>15255.294338662399</v>
      </c>
      <c r="J910" s="124">
        <f t="shared" si="436"/>
        <v>15621.421402790298</v>
      </c>
      <c r="K910" s="124">
        <f t="shared" si="436"/>
        <v>15996.335516457268</v>
      </c>
      <c r="L910" s="124">
        <f t="shared" si="436"/>
        <v>16380.247568852241</v>
      </c>
      <c r="M910" s="124">
        <f t="shared" si="436"/>
        <v>16773.373510504694</v>
      </c>
      <c r="N910" s="124">
        <f t="shared" si="436"/>
        <v>17175.93447475681</v>
      </c>
      <c r="O910" s="124">
        <f t="shared" si="436"/>
        <v>17588.156902150975</v>
      </c>
      <c r="P910" s="124">
        <f t="shared" si="436"/>
        <v>18010.272667802597</v>
      </c>
      <c r="Q910" s="124">
        <f t="shared" si="436"/>
        <v>18442.519211829858</v>
      </c>
      <c r="R910" s="124">
        <f t="shared" si="436"/>
        <v>18885.139672913778</v>
      </c>
      <c r="S910" s="124">
        <f t="shared" si="436"/>
        <v>19338.383025063707</v>
      </c>
      <c r="T910" s="124">
        <f t="shared" si="436"/>
        <v>19802.504217665239</v>
      </c>
      <c r="U910" s="124">
        <f t="shared" si="436"/>
        <v>20277.764318889207</v>
      </c>
      <c r="V910" s="124">
        <f t="shared" si="436"/>
        <v>20764.430662542545</v>
      </c>
      <c r="W910" s="124">
        <f t="shared" si="436"/>
        <v>21262.776998443569</v>
      </c>
      <c r="X910" s="124">
        <f t="shared" si="436"/>
        <v>21773.083646406212</v>
      </c>
      <c r="Y910" s="124">
        <f t="shared" si="436"/>
        <v>22295.637653919963</v>
      </c>
      <c r="Z910" s="125">
        <f t="shared" si="436"/>
        <v>22830.732957614044</v>
      </c>
    </row>
    <row r="911" spans="2:26" x14ac:dyDescent="0.25">
      <c r="B911" s="81" t="s">
        <v>218</v>
      </c>
      <c r="C911" s="22"/>
      <c r="D911" s="22"/>
      <c r="E911" s="22" t="s">
        <v>212</v>
      </c>
      <c r="F911" s="189">
        <f t="shared" ref="F911:Z911" si="437">F909*$G$44*F367</f>
        <v>0</v>
      </c>
      <c r="G911" s="190">
        <f t="shared" si="437"/>
        <v>0</v>
      </c>
      <c r="H911" s="190">
        <f t="shared" si="437"/>
        <v>0</v>
      </c>
      <c r="I911" s="190">
        <f t="shared" si="437"/>
        <v>0</v>
      </c>
      <c r="J911" s="190">
        <f t="shared" si="437"/>
        <v>0</v>
      </c>
      <c r="K911" s="190">
        <f t="shared" si="437"/>
        <v>0</v>
      </c>
      <c r="L911" s="190">
        <f t="shared" si="437"/>
        <v>0</v>
      </c>
      <c r="M911" s="190">
        <f t="shared" si="437"/>
        <v>0</v>
      </c>
      <c r="N911" s="190">
        <f t="shared" si="437"/>
        <v>0</v>
      </c>
      <c r="O911" s="190">
        <f t="shared" si="437"/>
        <v>0</v>
      </c>
      <c r="P911" s="190">
        <f t="shared" si="437"/>
        <v>0</v>
      </c>
      <c r="Q911" s="190">
        <f t="shared" si="437"/>
        <v>0</v>
      </c>
      <c r="R911" s="190">
        <f t="shared" si="437"/>
        <v>0</v>
      </c>
      <c r="S911" s="190">
        <f t="shared" si="437"/>
        <v>0</v>
      </c>
      <c r="T911" s="190">
        <f t="shared" si="437"/>
        <v>0</v>
      </c>
      <c r="U911" s="190">
        <f t="shared" si="437"/>
        <v>0</v>
      </c>
      <c r="V911" s="190">
        <f t="shared" si="437"/>
        <v>0</v>
      </c>
      <c r="W911" s="190">
        <f t="shared" si="437"/>
        <v>0</v>
      </c>
      <c r="X911" s="190">
        <f t="shared" si="437"/>
        <v>0</v>
      </c>
      <c r="Y911" s="190">
        <f t="shared" si="437"/>
        <v>0</v>
      </c>
      <c r="Z911" s="298">
        <f t="shared" si="437"/>
        <v>0</v>
      </c>
    </row>
    <row r="912" spans="2:26" x14ac:dyDescent="0.25">
      <c r="B912" s="10"/>
      <c r="C912" s="2"/>
      <c r="D912" s="2"/>
      <c r="E912" s="2"/>
      <c r="F912" s="184"/>
      <c r="G912" s="73"/>
      <c r="H912" s="73"/>
      <c r="I912" s="73"/>
      <c r="J912" s="73"/>
      <c r="K912" s="73"/>
      <c r="L912" s="73"/>
      <c r="M912" s="73"/>
      <c r="N912" s="73"/>
      <c r="O912" s="73"/>
      <c r="P912" s="73"/>
      <c r="Q912" s="73"/>
      <c r="R912" s="73"/>
      <c r="S912" s="73"/>
      <c r="T912" s="73"/>
      <c r="U912" s="73"/>
      <c r="V912" s="73"/>
      <c r="W912" s="73"/>
      <c r="X912" s="73"/>
      <c r="Y912" s="73"/>
      <c r="Z912" s="105"/>
    </row>
    <row r="913" spans="1:26" x14ac:dyDescent="0.25">
      <c r="B913" s="78" t="s">
        <v>40</v>
      </c>
      <c r="C913" s="2"/>
      <c r="D913" s="2"/>
      <c r="E913" s="2"/>
      <c r="F913" s="184"/>
      <c r="G913" s="73"/>
      <c r="H913" s="73"/>
      <c r="I913" s="73"/>
      <c r="J913" s="73"/>
      <c r="K913" s="73"/>
      <c r="L913" s="73"/>
      <c r="M913" s="73"/>
      <c r="N913" s="73"/>
      <c r="O913" s="73"/>
      <c r="P913" s="73"/>
      <c r="Q913" s="73"/>
      <c r="R913" s="73"/>
      <c r="S913" s="73"/>
      <c r="T913" s="73"/>
      <c r="U913" s="73"/>
      <c r="V913" s="73"/>
      <c r="W913" s="73"/>
      <c r="X913" s="73"/>
      <c r="Y913" s="73"/>
      <c r="Z913" s="105"/>
    </row>
    <row r="914" spans="1:26" x14ac:dyDescent="0.25">
      <c r="B914" s="10" t="s">
        <v>214</v>
      </c>
      <c r="C914" s="2"/>
      <c r="D914" s="2"/>
      <c r="E914" s="2" t="s">
        <v>213</v>
      </c>
      <c r="F914" s="184">
        <f t="shared" ref="F914:Z914" si="438">F504</f>
        <v>50.160000000000004</v>
      </c>
      <c r="G914" s="73">
        <f t="shared" si="438"/>
        <v>50.160000000000004</v>
      </c>
      <c r="H914" s="73">
        <f t="shared" si="438"/>
        <v>50.160000000000004</v>
      </c>
      <c r="I914" s="73">
        <f t="shared" si="438"/>
        <v>50.160000000000004</v>
      </c>
      <c r="J914" s="73">
        <f t="shared" si="438"/>
        <v>50.160000000000004</v>
      </c>
      <c r="K914" s="73">
        <f t="shared" si="438"/>
        <v>50.160000000000004</v>
      </c>
      <c r="L914" s="73">
        <f t="shared" si="438"/>
        <v>50.160000000000004</v>
      </c>
      <c r="M914" s="73">
        <f t="shared" si="438"/>
        <v>50.160000000000004</v>
      </c>
      <c r="N914" s="73">
        <f t="shared" si="438"/>
        <v>50.160000000000004</v>
      </c>
      <c r="O914" s="73">
        <f t="shared" si="438"/>
        <v>50.160000000000004</v>
      </c>
      <c r="P914" s="73">
        <f t="shared" si="438"/>
        <v>50.160000000000004</v>
      </c>
      <c r="Q914" s="73">
        <f t="shared" si="438"/>
        <v>50.160000000000004</v>
      </c>
      <c r="R914" s="73">
        <f t="shared" si="438"/>
        <v>50.160000000000004</v>
      </c>
      <c r="S914" s="73">
        <f t="shared" si="438"/>
        <v>50.160000000000004</v>
      </c>
      <c r="T914" s="73">
        <f t="shared" si="438"/>
        <v>50.160000000000004</v>
      </c>
      <c r="U914" s="73">
        <f t="shared" si="438"/>
        <v>50.160000000000004</v>
      </c>
      <c r="V914" s="73">
        <f t="shared" si="438"/>
        <v>50.160000000000004</v>
      </c>
      <c r="W914" s="73">
        <f t="shared" si="438"/>
        <v>50.160000000000004</v>
      </c>
      <c r="X914" s="73">
        <f t="shared" si="438"/>
        <v>50.160000000000004</v>
      </c>
      <c r="Y914" s="73">
        <f t="shared" si="438"/>
        <v>50.160000000000004</v>
      </c>
      <c r="Z914" s="105">
        <f t="shared" si="438"/>
        <v>50.160000000000004</v>
      </c>
    </row>
    <row r="915" spans="1:26" x14ac:dyDescent="0.25">
      <c r="B915" s="10" t="s">
        <v>215</v>
      </c>
      <c r="C915" s="2"/>
      <c r="D915" s="2"/>
      <c r="E915" s="2" t="s">
        <v>213</v>
      </c>
      <c r="F915" s="184">
        <f t="shared" ref="F915:Z915" si="439">F505</f>
        <v>50.160000000000004</v>
      </c>
      <c r="G915" s="73">
        <f t="shared" si="439"/>
        <v>50.160000000000004</v>
      </c>
      <c r="H915" s="73">
        <f t="shared" si="439"/>
        <v>50.160000000000004</v>
      </c>
      <c r="I915" s="73">
        <f t="shared" si="439"/>
        <v>50.160000000000004</v>
      </c>
      <c r="J915" s="73">
        <f t="shared" si="439"/>
        <v>50.160000000000004</v>
      </c>
      <c r="K915" s="73">
        <f t="shared" si="439"/>
        <v>50.160000000000004</v>
      </c>
      <c r="L915" s="73">
        <f t="shared" si="439"/>
        <v>50.160000000000004</v>
      </c>
      <c r="M915" s="73">
        <f t="shared" si="439"/>
        <v>50.160000000000004</v>
      </c>
      <c r="N915" s="73">
        <f t="shared" si="439"/>
        <v>50.160000000000004</v>
      </c>
      <c r="O915" s="73">
        <f t="shared" si="439"/>
        <v>50.160000000000004</v>
      </c>
      <c r="P915" s="73">
        <f t="shared" si="439"/>
        <v>50.160000000000004</v>
      </c>
      <c r="Q915" s="73">
        <f t="shared" si="439"/>
        <v>50.160000000000004</v>
      </c>
      <c r="R915" s="73">
        <f t="shared" si="439"/>
        <v>50.160000000000004</v>
      </c>
      <c r="S915" s="73">
        <f t="shared" si="439"/>
        <v>50.160000000000004</v>
      </c>
      <c r="T915" s="73">
        <f t="shared" si="439"/>
        <v>50.160000000000004</v>
      </c>
      <c r="U915" s="73">
        <f t="shared" si="439"/>
        <v>50.160000000000004</v>
      </c>
      <c r="V915" s="73">
        <f t="shared" si="439"/>
        <v>50.160000000000004</v>
      </c>
      <c r="W915" s="73">
        <f t="shared" si="439"/>
        <v>50.160000000000004</v>
      </c>
      <c r="X915" s="73">
        <f t="shared" si="439"/>
        <v>50.160000000000004</v>
      </c>
      <c r="Y915" s="73">
        <f t="shared" si="439"/>
        <v>50.160000000000004</v>
      </c>
      <c r="Z915" s="105">
        <f t="shared" si="439"/>
        <v>50.160000000000004</v>
      </c>
    </row>
    <row r="916" spans="1:26" x14ac:dyDescent="0.25">
      <c r="B916" s="12" t="s">
        <v>216</v>
      </c>
      <c r="C916" s="2"/>
      <c r="D916" s="2"/>
      <c r="E916" s="2" t="s">
        <v>213</v>
      </c>
      <c r="F916" s="184">
        <f t="shared" ref="F916:Z916" si="440">F506</f>
        <v>0</v>
      </c>
      <c r="G916" s="73">
        <f t="shared" si="440"/>
        <v>0</v>
      </c>
      <c r="H916" s="73">
        <f t="shared" si="440"/>
        <v>0</v>
      </c>
      <c r="I916" s="73">
        <f t="shared" si="440"/>
        <v>0</v>
      </c>
      <c r="J916" s="73">
        <f t="shared" si="440"/>
        <v>0</v>
      </c>
      <c r="K916" s="73">
        <f t="shared" si="440"/>
        <v>0</v>
      </c>
      <c r="L916" s="73">
        <f t="shared" si="440"/>
        <v>0</v>
      </c>
      <c r="M916" s="73">
        <f t="shared" si="440"/>
        <v>0</v>
      </c>
      <c r="N916" s="73">
        <f t="shared" si="440"/>
        <v>0</v>
      </c>
      <c r="O916" s="73">
        <f t="shared" si="440"/>
        <v>0</v>
      </c>
      <c r="P916" s="73">
        <f t="shared" si="440"/>
        <v>0</v>
      </c>
      <c r="Q916" s="73">
        <f t="shared" si="440"/>
        <v>0</v>
      </c>
      <c r="R916" s="73">
        <f t="shared" si="440"/>
        <v>0</v>
      </c>
      <c r="S916" s="73">
        <f t="shared" si="440"/>
        <v>0</v>
      </c>
      <c r="T916" s="73">
        <f t="shared" si="440"/>
        <v>0</v>
      </c>
      <c r="U916" s="73">
        <f t="shared" si="440"/>
        <v>0</v>
      </c>
      <c r="V916" s="73">
        <f t="shared" si="440"/>
        <v>0</v>
      </c>
      <c r="W916" s="73">
        <f t="shared" si="440"/>
        <v>0</v>
      </c>
      <c r="X916" s="73">
        <f t="shared" si="440"/>
        <v>0</v>
      </c>
      <c r="Y916" s="73">
        <f t="shared" si="440"/>
        <v>0</v>
      </c>
      <c r="Z916" s="105">
        <f t="shared" si="440"/>
        <v>0</v>
      </c>
    </row>
    <row r="917" spans="1:26" x14ac:dyDescent="0.25">
      <c r="B917" s="92" t="s">
        <v>217</v>
      </c>
      <c r="C917" s="93"/>
      <c r="D917" s="93"/>
      <c r="E917" s="93" t="s">
        <v>212</v>
      </c>
      <c r="F917" s="186">
        <f t="shared" ref="F917:Z917" si="441">F915*$G$45*F368</f>
        <v>20064</v>
      </c>
      <c r="G917" s="124">
        <f t="shared" si="441"/>
        <v>20364.96</v>
      </c>
      <c r="H917" s="124">
        <f t="shared" si="441"/>
        <v>20670.434399999995</v>
      </c>
      <c r="I917" s="124">
        <f t="shared" si="441"/>
        <v>20980.490915999992</v>
      </c>
      <c r="J917" s="124">
        <f t="shared" si="441"/>
        <v>21295.198279739987</v>
      </c>
      <c r="K917" s="124">
        <f t="shared" si="441"/>
        <v>21614.626253936087</v>
      </c>
      <c r="L917" s="124">
        <f t="shared" si="441"/>
        <v>21938.845647745122</v>
      </c>
      <c r="M917" s="124">
        <f t="shared" si="441"/>
        <v>22267.928332461295</v>
      </c>
      <c r="N917" s="124">
        <f t="shared" si="441"/>
        <v>22601.947257448213</v>
      </c>
      <c r="O917" s="124">
        <f t="shared" si="441"/>
        <v>22940.976466309934</v>
      </c>
      <c r="P917" s="124">
        <f t="shared" si="441"/>
        <v>23285.091113304581</v>
      </c>
      <c r="Q917" s="124">
        <f t="shared" si="441"/>
        <v>23634.367480004148</v>
      </c>
      <c r="R917" s="124">
        <f t="shared" si="441"/>
        <v>23988.88299220421</v>
      </c>
      <c r="S917" s="124">
        <f t="shared" si="441"/>
        <v>24348.716237087268</v>
      </c>
      <c r="T917" s="124">
        <f t="shared" si="441"/>
        <v>24713.946980643577</v>
      </c>
      <c r="U917" s="124">
        <f t="shared" si="441"/>
        <v>25084.656185353226</v>
      </c>
      <c r="V917" s="124">
        <f t="shared" si="441"/>
        <v>25460.926028133523</v>
      </c>
      <c r="W917" s="124">
        <f t="shared" si="441"/>
        <v>25842.839918555521</v>
      </c>
      <c r="X917" s="124">
        <f t="shared" si="441"/>
        <v>26230.48251733385</v>
      </c>
      <c r="Y917" s="124">
        <f t="shared" si="441"/>
        <v>26623.939755093856</v>
      </c>
      <c r="Z917" s="125">
        <f t="shared" si="441"/>
        <v>27023.298851420259</v>
      </c>
    </row>
    <row r="918" spans="1:26" x14ac:dyDescent="0.25">
      <c r="B918" s="81" t="s">
        <v>218</v>
      </c>
      <c r="C918" s="22"/>
      <c r="D918" s="22"/>
      <c r="E918" s="22" t="s">
        <v>212</v>
      </c>
      <c r="F918" s="189">
        <f t="shared" ref="F918:Z918" si="442">F916*$G$45*F368</f>
        <v>0</v>
      </c>
      <c r="G918" s="190">
        <f t="shared" si="442"/>
        <v>0</v>
      </c>
      <c r="H918" s="190">
        <f t="shared" si="442"/>
        <v>0</v>
      </c>
      <c r="I918" s="190">
        <f t="shared" si="442"/>
        <v>0</v>
      </c>
      <c r="J918" s="190">
        <f t="shared" si="442"/>
        <v>0</v>
      </c>
      <c r="K918" s="190">
        <f t="shared" si="442"/>
        <v>0</v>
      </c>
      <c r="L918" s="190">
        <f t="shared" si="442"/>
        <v>0</v>
      </c>
      <c r="M918" s="190">
        <f t="shared" si="442"/>
        <v>0</v>
      </c>
      <c r="N918" s="190">
        <f t="shared" si="442"/>
        <v>0</v>
      </c>
      <c r="O918" s="190">
        <f t="shared" si="442"/>
        <v>0</v>
      </c>
      <c r="P918" s="190">
        <f t="shared" si="442"/>
        <v>0</v>
      </c>
      <c r="Q918" s="190">
        <f t="shared" si="442"/>
        <v>0</v>
      </c>
      <c r="R918" s="190">
        <f t="shared" si="442"/>
        <v>0</v>
      </c>
      <c r="S918" s="190">
        <f t="shared" si="442"/>
        <v>0</v>
      </c>
      <c r="T918" s="190">
        <f t="shared" si="442"/>
        <v>0</v>
      </c>
      <c r="U918" s="190">
        <f t="shared" si="442"/>
        <v>0</v>
      </c>
      <c r="V918" s="190">
        <f t="shared" si="442"/>
        <v>0</v>
      </c>
      <c r="W918" s="190">
        <f t="shared" si="442"/>
        <v>0</v>
      </c>
      <c r="X918" s="190">
        <f t="shared" si="442"/>
        <v>0</v>
      </c>
      <c r="Y918" s="190">
        <f t="shared" si="442"/>
        <v>0</v>
      </c>
      <c r="Z918" s="298">
        <f t="shared" si="442"/>
        <v>0</v>
      </c>
    </row>
    <row r="919" spans="1:26" x14ac:dyDescent="0.25">
      <c r="B919" s="10"/>
      <c r="C919" s="2"/>
      <c r="D919" s="2"/>
      <c r="E919" s="2"/>
      <c r="F919" s="184"/>
      <c r="G919" s="73"/>
      <c r="H919" s="73"/>
      <c r="I919" s="73"/>
      <c r="J919" s="73"/>
      <c r="K919" s="73"/>
      <c r="L919" s="73"/>
      <c r="M919" s="73"/>
      <c r="N919" s="73"/>
      <c r="O919" s="73"/>
      <c r="P919" s="73"/>
      <c r="Q919" s="73"/>
      <c r="R919" s="73"/>
      <c r="S919" s="73"/>
      <c r="T919" s="73"/>
      <c r="U919" s="73"/>
      <c r="V919" s="73"/>
      <c r="W919" s="73"/>
      <c r="X919" s="73"/>
      <c r="Y919" s="73"/>
      <c r="Z919" s="105"/>
    </row>
    <row r="920" spans="1:26" x14ac:dyDescent="0.25">
      <c r="B920" s="78" t="s">
        <v>41</v>
      </c>
      <c r="C920" s="2"/>
      <c r="D920" s="2"/>
      <c r="E920" s="2"/>
      <c r="F920" s="184"/>
      <c r="G920" s="73"/>
      <c r="H920" s="73"/>
      <c r="I920" s="73"/>
      <c r="J920" s="73"/>
      <c r="K920" s="73"/>
      <c r="L920" s="73"/>
      <c r="M920" s="73"/>
      <c r="N920" s="73"/>
      <c r="O920" s="73"/>
      <c r="P920" s="73"/>
      <c r="Q920" s="73"/>
      <c r="R920" s="73"/>
      <c r="S920" s="73"/>
      <c r="T920" s="73"/>
      <c r="U920" s="73"/>
      <c r="V920" s="73"/>
      <c r="W920" s="73"/>
      <c r="X920" s="73"/>
      <c r="Y920" s="73"/>
      <c r="Z920" s="105"/>
    </row>
    <row r="921" spans="1:26" x14ac:dyDescent="0.25">
      <c r="B921" s="10" t="s">
        <v>214</v>
      </c>
      <c r="C921" s="2"/>
      <c r="D921" s="2"/>
      <c r="E921" s="2" t="s">
        <v>213</v>
      </c>
      <c r="F921" s="184">
        <f t="shared" ref="F921:Z921" si="443">F511</f>
        <v>211.2</v>
      </c>
      <c r="G921" s="73">
        <f t="shared" si="443"/>
        <v>211.2</v>
      </c>
      <c r="H921" s="73">
        <f t="shared" si="443"/>
        <v>211.2</v>
      </c>
      <c r="I921" s="73">
        <f t="shared" si="443"/>
        <v>211.2</v>
      </c>
      <c r="J921" s="73">
        <f t="shared" si="443"/>
        <v>211.2</v>
      </c>
      <c r="K921" s="73">
        <f t="shared" si="443"/>
        <v>211.2</v>
      </c>
      <c r="L921" s="73">
        <f t="shared" si="443"/>
        <v>211.2</v>
      </c>
      <c r="M921" s="73">
        <f t="shared" si="443"/>
        <v>211.2</v>
      </c>
      <c r="N921" s="73">
        <f t="shared" si="443"/>
        <v>211.2</v>
      </c>
      <c r="O921" s="73">
        <f t="shared" si="443"/>
        <v>211.2</v>
      </c>
      <c r="P921" s="73">
        <f t="shared" si="443"/>
        <v>211.2</v>
      </c>
      <c r="Q921" s="73">
        <f t="shared" si="443"/>
        <v>211.2</v>
      </c>
      <c r="R921" s="73">
        <f t="shared" si="443"/>
        <v>211.2</v>
      </c>
      <c r="S921" s="73">
        <f t="shared" si="443"/>
        <v>211.2</v>
      </c>
      <c r="T921" s="73">
        <f t="shared" si="443"/>
        <v>211.2</v>
      </c>
      <c r="U921" s="73">
        <f t="shared" si="443"/>
        <v>211.2</v>
      </c>
      <c r="V921" s="73">
        <f t="shared" si="443"/>
        <v>211.2</v>
      </c>
      <c r="W921" s="73">
        <f t="shared" si="443"/>
        <v>211.2</v>
      </c>
      <c r="X921" s="73">
        <f t="shared" si="443"/>
        <v>211.2</v>
      </c>
      <c r="Y921" s="73">
        <f t="shared" si="443"/>
        <v>211.2</v>
      </c>
      <c r="Z921" s="105">
        <f t="shared" si="443"/>
        <v>211.2</v>
      </c>
    </row>
    <row r="922" spans="1:26" x14ac:dyDescent="0.25">
      <c r="A922" s="1"/>
      <c r="B922" s="10" t="s">
        <v>215</v>
      </c>
      <c r="C922" s="2"/>
      <c r="D922" s="2"/>
      <c r="E922" s="2" t="s">
        <v>213</v>
      </c>
      <c r="F922" s="184">
        <f t="shared" ref="F922:Z922" si="444">F512</f>
        <v>0</v>
      </c>
      <c r="G922" s="73">
        <f t="shared" si="444"/>
        <v>0</v>
      </c>
      <c r="H922" s="73">
        <f t="shared" si="444"/>
        <v>0</v>
      </c>
      <c r="I922" s="73">
        <f t="shared" si="444"/>
        <v>0</v>
      </c>
      <c r="J922" s="73">
        <f t="shared" si="444"/>
        <v>0</v>
      </c>
      <c r="K922" s="73">
        <f t="shared" si="444"/>
        <v>0</v>
      </c>
      <c r="L922" s="73">
        <f t="shared" si="444"/>
        <v>0</v>
      </c>
      <c r="M922" s="73">
        <f t="shared" si="444"/>
        <v>0</v>
      </c>
      <c r="N922" s="73">
        <f t="shared" si="444"/>
        <v>0</v>
      </c>
      <c r="O922" s="73">
        <f t="shared" si="444"/>
        <v>0</v>
      </c>
      <c r="P922" s="73">
        <f t="shared" si="444"/>
        <v>0</v>
      </c>
      <c r="Q922" s="73">
        <f t="shared" si="444"/>
        <v>0</v>
      </c>
      <c r="R922" s="73">
        <f t="shared" si="444"/>
        <v>0</v>
      </c>
      <c r="S922" s="73">
        <f t="shared" si="444"/>
        <v>0</v>
      </c>
      <c r="T922" s="73">
        <f t="shared" si="444"/>
        <v>0</v>
      </c>
      <c r="U922" s="73">
        <f t="shared" si="444"/>
        <v>0</v>
      </c>
      <c r="V922" s="73">
        <f t="shared" si="444"/>
        <v>0</v>
      </c>
      <c r="W922" s="73">
        <f t="shared" si="444"/>
        <v>0</v>
      </c>
      <c r="X922" s="73">
        <f t="shared" si="444"/>
        <v>0</v>
      </c>
      <c r="Y922" s="73">
        <f t="shared" si="444"/>
        <v>0</v>
      </c>
      <c r="Z922" s="105">
        <f t="shared" si="444"/>
        <v>0</v>
      </c>
    </row>
    <row r="923" spans="1:26" x14ac:dyDescent="0.25">
      <c r="A923" s="1"/>
      <c r="B923" s="12" t="s">
        <v>216</v>
      </c>
      <c r="C923" s="2"/>
      <c r="D923" s="2"/>
      <c r="E923" s="2" t="s">
        <v>213</v>
      </c>
      <c r="F923" s="184">
        <f t="shared" ref="F923:Z923" si="445">F513</f>
        <v>211.2</v>
      </c>
      <c r="G923" s="73">
        <f t="shared" si="445"/>
        <v>211.2</v>
      </c>
      <c r="H923" s="73">
        <f t="shared" si="445"/>
        <v>211.2</v>
      </c>
      <c r="I923" s="73">
        <f t="shared" si="445"/>
        <v>211.2</v>
      </c>
      <c r="J923" s="73">
        <f t="shared" si="445"/>
        <v>211.2</v>
      </c>
      <c r="K923" s="73">
        <f t="shared" si="445"/>
        <v>211.2</v>
      </c>
      <c r="L923" s="73">
        <f t="shared" si="445"/>
        <v>211.2</v>
      </c>
      <c r="M923" s="73">
        <f t="shared" si="445"/>
        <v>211.2</v>
      </c>
      <c r="N923" s="73">
        <f t="shared" si="445"/>
        <v>211.2</v>
      </c>
      <c r="O923" s="73">
        <f t="shared" si="445"/>
        <v>211.2</v>
      </c>
      <c r="P923" s="73">
        <f t="shared" si="445"/>
        <v>211.2</v>
      </c>
      <c r="Q923" s="73">
        <f t="shared" si="445"/>
        <v>211.2</v>
      </c>
      <c r="R923" s="73">
        <f t="shared" si="445"/>
        <v>211.2</v>
      </c>
      <c r="S923" s="73">
        <f t="shared" si="445"/>
        <v>211.2</v>
      </c>
      <c r="T923" s="73">
        <f t="shared" si="445"/>
        <v>211.2</v>
      </c>
      <c r="U923" s="73">
        <f t="shared" si="445"/>
        <v>211.2</v>
      </c>
      <c r="V923" s="73">
        <f t="shared" si="445"/>
        <v>211.2</v>
      </c>
      <c r="W923" s="73">
        <f t="shared" si="445"/>
        <v>211.2</v>
      </c>
      <c r="X923" s="73">
        <f t="shared" si="445"/>
        <v>211.2</v>
      </c>
      <c r="Y923" s="73">
        <f t="shared" si="445"/>
        <v>211.2</v>
      </c>
      <c r="Z923" s="105">
        <f t="shared" si="445"/>
        <v>211.2</v>
      </c>
    </row>
    <row r="924" spans="1:26" x14ac:dyDescent="0.25">
      <c r="B924" s="92" t="s">
        <v>217</v>
      </c>
      <c r="C924" s="93"/>
      <c r="D924" s="93"/>
      <c r="E924" s="93" t="s">
        <v>212</v>
      </c>
      <c r="F924" s="186">
        <f t="shared" ref="F924:Z924" si="446">F922*$G$46*F369</f>
        <v>0</v>
      </c>
      <c r="G924" s="124">
        <f t="shared" si="446"/>
        <v>0</v>
      </c>
      <c r="H924" s="124">
        <f t="shared" si="446"/>
        <v>0</v>
      </c>
      <c r="I924" s="124">
        <f t="shared" si="446"/>
        <v>0</v>
      </c>
      <c r="J924" s="124">
        <f t="shared" si="446"/>
        <v>0</v>
      </c>
      <c r="K924" s="124">
        <f t="shared" si="446"/>
        <v>0</v>
      </c>
      <c r="L924" s="124">
        <f t="shared" si="446"/>
        <v>0</v>
      </c>
      <c r="M924" s="124">
        <f t="shared" si="446"/>
        <v>0</v>
      </c>
      <c r="N924" s="124">
        <f t="shared" si="446"/>
        <v>0</v>
      </c>
      <c r="O924" s="124">
        <f t="shared" si="446"/>
        <v>0</v>
      </c>
      <c r="P924" s="124">
        <f t="shared" si="446"/>
        <v>0</v>
      </c>
      <c r="Q924" s="124">
        <f t="shared" si="446"/>
        <v>0</v>
      </c>
      <c r="R924" s="124">
        <f t="shared" si="446"/>
        <v>0</v>
      </c>
      <c r="S924" s="124">
        <f t="shared" si="446"/>
        <v>0</v>
      </c>
      <c r="T924" s="124">
        <f t="shared" si="446"/>
        <v>0</v>
      </c>
      <c r="U924" s="124">
        <f t="shared" si="446"/>
        <v>0</v>
      </c>
      <c r="V924" s="124">
        <f t="shared" si="446"/>
        <v>0</v>
      </c>
      <c r="W924" s="124">
        <f t="shared" si="446"/>
        <v>0</v>
      </c>
      <c r="X924" s="124">
        <f t="shared" si="446"/>
        <v>0</v>
      </c>
      <c r="Y924" s="124">
        <f t="shared" si="446"/>
        <v>0</v>
      </c>
      <c r="Z924" s="125">
        <f t="shared" si="446"/>
        <v>0</v>
      </c>
    </row>
    <row r="925" spans="1:26" x14ac:dyDescent="0.25">
      <c r="B925" s="81" t="s">
        <v>218</v>
      </c>
      <c r="C925" s="22"/>
      <c r="D925" s="22"/>
      <c r="E925" s="22" t="s">
        <v>212</v>
      </c>
      <c r="F925" s="189">
        <f t="shared" ref="F925:Z925" si="447">F923*$G$46*F369</f>
        <v>84480</v>
      </c>
      <c r="G925" s="190">
        <f t="shared" si="447"/>
        <v>84480</v>
      </c>
      <c r="H925" s="190">
        <f t="shared" si="447"/>
        <v>84480</v>
      </c>
      <c r="I925" s="190">
        <f t="shared" si="447"/>
        <v>84480</v>
      </c>
      <c r="J925" s="190">
        <f t="shared" si="447"/>
        <v>84480</v>
      </c>
      <c r="K925" s="190">
        <f t="shared" si="447"/>
        <v>84480</v>
      </c>
      <c r="L925" s="190">
        <f t="shared" si="447"/>
        <v>84480</v>
      </c>
      <c r="M925" s="190">
        <f t="shared" si="447"/>
        <v>84480</v>
      </c>
      <c r="N925" s="190">
        <f t="shared" si="447"/>
        <v>84480</v>
      </c>
      <c r="O925" s="190">
        <f t="shared" si="447"/>
        <v>84480</v>
      </c>
      <c r="P925" s="190">
        <f t="shared" si="447"/>
        <v>84480</v>
      </c>
      <c r="Q925" s="190">
        <f t="shared" si="447"/>
        <v>84480</v>
      </c>
      <c r="R925" s="190">
        <f t="shared" si="447"/>
        <v>84480</v>
      </c>
      <c r="S925" s="190">
        <f t="shared" si="447"/>
        <v>84480</v>
      </c>
      <c r="T925" s="190">
        <f t="shared" si="447"/>
        <v>84480</v>
      </c>
      <c r="U925" s="190">
        <f t="shared" si="447"/>
        <v>84480</v>
      </c>
      <c r="V925" s="190">
        <f t="shared" si="447"/>
        <v>84480</v>
      </c>
      <c r="W925" s="190">
        <f t="shared" si="447"/>
        <v>84480</v>
      </c>
      <c r="X925" s="190">
        <f t="shared" si="447"/>
        <v>84480</v>
      </c>
      <c r="Y925" s="190">
        <f t="shared" si="447"/>
        <v>84480</v>
      </c>
      <c r="Z925" s="298">
        <f t="shared" si="447"/>
        <v>84480</v>
      </c>
    </row>
    <row r="926" spans="1:26" x14ac:dyDescent="0.25">
      <c r="B926" s="10"/>
      <c r="C926" s="2"/>
      <c r="D926" s="2"/>
      <c r="E926" s="2"/>
      <c r="F926" s="184"/>
      <c r="G926" s="73"/>
      <c r="H926" s="73"/>
      <c r="I926" s="73"/>
      <c r="J926" s="73"/>
      <c r="K926" s="73"/>
      <c r="L926" s="73"/>
      <c r="M926" s="73"/>
      <c r="N926" s="73"/>
      <c r="O926" s="73"/>
      <c r="P926" s="73"/>
      <c r="Q926" s="73"/>
      <c r="R926" s="73"/>
      <c r="S926" s="73"/>
      <c r="T926" s="73"/>
      <c r="U926" s="73"/>
      <c r="V926" s="73"/>
      <c r="W926" s="73"/>
      <c r="X926" s="73"/>
      <c r="Y926" s="73"/>
      <c r="Z926" s="105"/>
    </row>
    <row r="927" spans="1:26" x14ac:dyDescent="0.25">
      <c r="B927" s="78" t="s">
        <v>207</v>
      </c>
      <c r="C927" s="2"/>
      <c r="D927" s="2"/>
      <c r="E927" s="2"/>
      <c r="F927" s="184"/>
      <c r="G927" s="73"/>
      <c r="H927" s="73"/>
      <c r="I927" s="73"/>
      <c r="J927" s="73"/>
      <c r="K927" s="73"/>
      <c r="L927" s="73"/>
      <c r="M927" s="73"/>
      <c r="N927" s="73"/>
      <c r="O927" s="73"/>
      <c r="P927" s="73"/>
      <c r="Q927" s="73"/>
      <c r="R927" s="73"/>
      <c r="S927" s="73"/>
      <c r="T927" s="73"/>
      <c r="U927" s="73"/>
      <c r="V927" s="73"/>
      <c r="W927" s="73"/>
      <c r="X927" s="73"/>
      <c r="Y927" s="73"/>
      <c r="Z927" s="105"/>
    </row>
    <row r="928" spans="1:26" x14ac:dyDescent="0.25">
      <c r="B928" s="10" t="s">
        <v>214</v>
      </c>
      <c r="C928" s="2"/>
      <c r="D928" s="2"/>
      <c r="E928" s="2" t="s">
        <v>313</v>
      </c>
      <c r="F928" s="184">
        <f t="shared" ref="F928:Z928" si="448">F518</f>
        <v>27709</v>
      </c>
      <c r="G928" s="73">
        <f t="shared" si="448"/>
        <v>27709</v>
      </c>
      <c r="H928" s="73">
        <f t="shared" si="448"/>
        <v>27709</v>
      </c>
      <c r="I928" s="73">
        <f t="shared" si="448"/>
        <v>27709</v>
      </c>
      <c r="J928" s="73">
        <f t="shared" si="448"/>
        <v>27709</v>
      </c>
      <c r="K928" s="73">
        <f t="shared" si="448"/>
        <v>27709</v>
      </c>
      <c r="L928" s="73">
        <f t="shared" si="448"/>
        <v>27709</v>
      </c>
      <c r="M928" s="73">
        <f t="shared" si="448"/>
        <v>27709</v>
      </c>
      <c r="N928" s="73">
        <f t="shared" si="448"/>
        <v>27709</v>
      </c>
      <c r="O928" s="73">
        <f t="shared" si="448"/>
        <v>27709</v>
      </c>
      <c r="P928" s="73">
        <f t="shared" si="448"/>
        <v>27709</v>
      </c>
      <c r="Q928" s="73">
        <f t="shared" si="448"/>
        <v>27709</v>
      </c>
      <c r="R928" s="73">
        <f t="shared" si="448"/>
        <v>27709</v>
      </c>
      <c r="S928" s="73">
        <f t="shared" si="448"/>
        <v>27709</v>
      </c>
      <c r="T928" s="73">
        <f t="shared" si="448"/>
        <v>27709</v>
      </c>
      <c r="U928" s="73">
        <f t="shared" si="448"/>
        <v>27709</v>
      </c>
      <c r="V928" s="73">
        <f t="shared" si="448"/>
        <v>27709</v>
      </c>
      <c r="W928" s="73">
        <f t="shared" si="448"/>
        <v>27709</v>
      </c>
      <c r="X928" s="73">
        <f t="shared" si="448"/>
        <v>27709</v>
      </c>
      <c r="Y928" s="73">
        <f t="shared" si="448"/>
        <v>27709</v>
      </c>
      <c r="Z928" s="105">
        <f t="shared" si="448"/>
        <v>27709</v>
      </c>
    </row>
    <row r="929" spans="2:26" x14ac:dyDescent="0.25">
      <c r="B929" s="10" t="s">
        <v>215</v>
      </c>
      <c r="C929" s="2"/>
      <c r="D929" s="2"/>
      <c r="E929" s="2" t="s">
        <v>313</v>
      </c>
      <c r="F929" s="184">
        <f t="shared" ref="F929:Z929" si="449">F519</f>
        <v>554.18000000000006</v>
      </c>
      <c r="G929" s="73">
        <f t="shared" si="449"/>
        <v>554.18000000000006</v>
      </c>
      <c r="H929" s="73">
        <f t="shared" si="449"/>
        <v>554.18000000000006</v>
      </c>
      <c r="I929" s="73">
        <f t="shared" si="449"/>
        <v>554.18000000000006</v>
      </c>
      <c r="J929" s="73">
        <f t="shared" si="449"/>
        <v>554.18000000000006</v>
      </c>
      <c r="K929" s="73">
        <f t="shared" si="449"/>
        <v>554.18000000000006</v>
      </c>
      <c r="L929" s="73">
        <f t="shared" si="449"/>
        <v>554.18000000000006</v>
      </c>
      <c r="M929" s="73">
        <f t="shared" si="449"/>
        <v>554.18000000000006</v>
      </c>
      <c r="N929" s="73">
        <f t="shared" si="449"/>
        <v>554.18000000000006</v>
      </c>
      <c r="O929" s="73">
        <f t="shared" si="449"/>
        <v>554.18000000000006</v>
      </c>
      <c r="P929" s="73">
        <f t="shared" si="449"/>
        <v>554.18000000000006</v>
      </c>
      <c r="Q929" s="73">
        <f t="shared" si="449"/>
        <v>554.18000000000006</v>
      </c>
      <c r="R929" s="73">
        <f t="shared" si="449"/>
        <v>554.18000000000006</v>
      </c>
      <c r="S929" s="73">
        <f t="shared" si="449"/>
        <v>554.18000000000006</v>
      </c>
      <c r="T929" s="73">
        <f t="shared" si="449"/>
        <v>554.18000000000006</v>
      </c>
      <c r="U929" s="73">
        <f t="shared" si="449"/>
        <v>554.18000000000006</v>
      </c>
      <c r="V929" s="73">
        <f t="shared" si="449"/>
        <v>554.18000000000006</v>
      </c>
      <c r="W929" s="73">
        <f t="shared" si="449"/>
        <v>554.18000000000006</v>
      </c>
      <c r="X929" s="73">
        <f t="shared" si="449"/>
        <v>554.18000000000006</v>
      </c>
      <c r="Y929" s="73">
        <f t="shared" si="449"/>
        <v>554.18000000000006</v>
      </c>
      <c r="Z929" s="105">
        <f t="shared" si="449"/>
        <v>554.18000000000006</v>
      </c>
    </row>
    <row r="930" spans="2:26" x14ac:dyDescent="0.25">
      <c r="B930" s="12" t="s">
        <v>216</v>
      </c>
      <c r="C930" s="2"/>
      <c r="D930" s="2"/>
      <c r="E930" s="4" t="s">
        <v>313</v>
      </c>
      <c r="F930" s="184">
        <f t="shared" ref="F930:Z930" si="450">F520</f>
        <v>27154.82</v>
      </c>
      <c r="G930" s="73">
        <f t="shared" si="450"/>
        <v>27154.82</v>
      </c>
      <c r="H930" s="73">
        <f t="shared" si="450"/>
        <v>27154.82</v>
      </c>
      <c r="I930" s="73">
        <f t="shared" si="450"/>
        <v>27154.82</v>
      </c>
      <c r="J930" s="73">
        <f t="shared" si="450"/>
        <v>27154.82</v>
      </c>
      <c r="K930" s="73">
        <f t="shared" si="450"/>
        <v>27154.82</v>
      </c>
      <c r="L930" s="73">
        <f t="shared" si="450"/>
        <v>27154.82</v>
      </c>
      <c r="M930" s="73">
        <f t="shared" si="450"/>
        <v>27154.82</v>
      </c>
      <c r="N930" s="73">
        <f t="shared" si="450"/>
        <v>27154.82</v>
      </c>
      <c r="O930" s="73">
        <f t="shared" si="450"/>
        <v>27154.82</v>
      </c>
      <c r="P930" s="73">
        <f t="shared" si="450"/>
        <v>27154.82</v>
      </c>
      <c r="Q930" s="73">
        <f t="shared" si="450"/>
        <v>27154.82</v>
      </c>
      <c r="R930" s="73">
        <f t="shared" si="450"/>
        <v>27154.82</v>
      </c>
      <c r="S930" s="73">
        <f t="shared" si="450"/>
        <v>27154.82</v>
      </c>
      <c r="T930" s="73">
        <f t="shared" si="450"/>
        <v>27154.82</v>
      </c>
      <c r="U930" s="73">
        <f t="shared" si="450"/>
        <v>27154.82</v>
      </c>
      <c r="V930" s="73">
        <f t="shared" si="450"/>
        <v>27154.82</v>
      </c>
      <c r="W930" s="73">
        <f t="shared" si="450"/>
        <v>27154.82</v>
      </c>
      <c r="X930" s="73">
        <f t="shared" si="450"/>
        <v>27154.82</v>
      </c>
      <c r="Y930" s="73">
        <f t="shared" si="450"/>
        <v>27154.82</v>
      </c>
      <c r="Z930" s="105">
        <f t="shared" si="450"/>
        <v>27154.82</v>
      </c>
    </row>
    <row r="931" spans="2:26" x14ac:dyDescent="0.25">
      <c r="B931" s="92" t="s">
        <v>217</v>
      </c>
      <c r="C931" s="93"/>
      <c r="D931" s="93"/>
      <c r="E931" s="93" t="s">
        <v>212</v>
      </c>
      <c r="F931" s="186">
        <f t="shared" ref="F931:Z931" si="451">F929*$G$47*F370</f>
        <v>1246.9050000000002</v>
      </c>
      <c r="G931" s="124">
        <f t="shared" si="451"/>
        <v>1246.9050000000002</v>
      </c>
      <c r="H931" s="124">
        <f t="shared" si="451"/>
        <v>1246.9050000000002</v>
      </c>
      <c r="I931" s="124">
        <f t="shared" si="451"/>
        <v>1246.9050000000002</v>
      </c>
      <c r="J931" s="124">
        <f t="shared" si="451"/>
        <v>1246.9050000000002</v>
      </c>
      <c r="K931" s="124">
        <f t="shared" si="451"/>
        <v>1246.9050000000002</v>
      </c>
      <c r="L931" s="124">
        <f t="shared" si="451"/>
        <v>1246.9050000000002</v>
      </c>
      <c r="M931" s="124">
        <f t="shared" si="451"/>
        <v>1246.9050000000002</v>
      </c>
      <c r="N931" s="124">
        <f t="shared" si="451"/>
        <v>1246.9050000000002</v>
      </c>
      <c r="O931" s="124">
        <f t="shared" si="451"/>
        <v>1246.9050000000002</v>
      </c>
      <c r="P931" s="124">
        <f t="shared" si="451"/>
        <v>1246.9050000000002</v>
      </c>
      <c r="Q931" s="124">
        <f t="shared" si="451"/>
        <v>1246.9050000000002</v>
      </c>
      <c r="R931" s="124">
        <f t="shared" si="451"/>
        <v>1246.9050000000002</v>
      </c>
      <c r="S931" s="124">
        <f t="shared" si="451"/>
        <v>1246.9050000000002</v>
      </c>
      <c r="T931" s="124">
        <f t="shared" si="451"/>
        <v>1246.9050000000002</v>
      </c>
      <c r="U931" s="124">
        <f t="shared" si="451"/>
        <v>1246.9050000000002</v>
      </c>
      <c r="V931" s="124">
        <f t="shared" si="451"/>
        <v>1246.9050000000002</v>
      </c>
      <c r="W931" s="124">
        <f t="shared" si="451"/>
        <v>1246.9050000000002</v>
      </c>
      <c r="X931" s="124">
        <f t="shared" si="451"/>
        <v>1246.9050000000002</v>
      </c>
      <c r="Y931" s="124">
        <f t="shared" si="451"/>
        <v>1246.9050000000002</v>
      </c>
      <c r="Z931" s="125">
        <f t="shared" si="451"/>
        <v>1246.9050000000002</v>
      </c>
    </row>
    <row r="932" spans="2:26" x14ac:dyDescent="0.25">
      <c r="B932" s="81" t="s">
        <v>218</v>
      </c>
      <c r="C932" s="22"/>
      <c r="D932" s="22"/>
      <c r="E932" s="22" t="s">
        <v>212</v>
      </c>
      <c r="F932" s="189">
        <f t="shared" ref="F932:Z932" si="452">F930*$G$47*F370</f>
        <v>61098.345000000001</v>
      </c>
      <c r="G932" s="190">
        <f t="shared" si="452"/>
        <v>61098.345000000001</v>
      </c>
      <c r="H932" s="190">
        <f t="shared" si="452"/>
        <v>61098.345000000001</v>
      </c>
      <c r="I932" s="190">
        <f t="shared" si="452"/>
        <v>61098.345000000001</v>
      </c>
      <c r="J932" s="190">
        <f t="shared" si="452"/>
        <v>61098.345000000001</v>
      </c>
      <c r="K932" s="190">
        <f t="shared" si="452"/>
        <v>61098.345000000001</v>
      </c>
      <c r="L932" s="190">
        <f t="shared" si="452"/>
        <v>61098.345000000001</v>
      </c>
      <c r="M932" s="190">
        <f t="shared" si="452"/>
        <v>61098.345000000001</v>
      </c>
      <c r="N932" s="190">
        <f t="shared" si="452"/>
        <v>61098.345000000001</v>
      </c>
      <c r="O932" s="190">
        <f t="shared" si="452"/>
        <v>61098.345000000001</v>
      </c>
      <c r="P932" s="190">
        <f t="shared" si="452"/>
        <v>61098.345000000001</v>
      </c>
      <c r="Q932" s="190">
        <f t="shared" si="452"/>
        <v>61098.345000000001</v>
      </c>
      <c r="R932" s="190">
        <f t="shared" si="452"/>
        <v>61098.345000000001</v>
      </c>
      <c r="S932" s="190">
        <f t="shared" si="452"/>
        <v>61098.345000000001</v>
      </c>
      <c r="T932" s="190">
        <f t="shared" si="452"/>
        <v>61098.345000000001</v>
      </c>
      <c r="U932" s="190">
        <f t="shared" si="452"/>
        <v>61098.345000000001</v>
      </c>
      <c r="V932" s="190">
        <f t="shared" si="452"/>
        <v>61098.345000000001</v>
      </c>
      <c r="W932" s="190">
        <f t="shared" si="452"/>
        <v>61098.345000000001</v>
      </c>
      <c r="X932" s="190">
        <f t="shared" si="452"/>
        <v>61098.345000000001</v>
      </c>
      <c r="Y932" s="190">
        <f t="shared" si="452"/>
        <v>61098.345000000001</v>
      </c>
      <c r="Z932" s="298">
        <f t="shared" si="452"/>
        <v>61098.345000000001</v>
      </c>
    </row>
    <row r="933" spans="2:26" x14ac:dyDescent="0.25">
      <c r="B933" s="10"/>
      <c r="C933" s="2"/>
      <c r="D933" s="2"/>
      <c r="E933" s="2"/>
      <c r="F933" s="184"/>
      <c r="G933" s="73"/>
      <c r="H933" s="73"/>
      <c r="I933" s="73"/>
      <c r="J933" s="73"/>
      <c r="K933" s="73"/>
      <c r="L933" s="73"/>
      <c r="M933" s="73"/>
      <c r="N933" s="73"/>
      <c r="O933" s="73"/>
      <c r="P933" s="73"/>
      <c r="Q933" s="73"/>
      <c r="R933" s="73"/>
      <c r="S933" s="73"/>
      <c r="T933" s="73"/>
      <c r="U933" s="73"/>
      <c r="V933" s="73"/>
      <c r="W933" s="73"/>
      <c r="X933" s="73"/>
      <c r="Y933" s="73"/>
      <c r="Z933" s="105"/>
    </row>
    <row r="934" spans="2:26" x14ac:dyDescent="0.25">
      <c r="B934" s="78" t="s">
        <v>176</v>
      </c>
      <c r="C934" s="2"/>
      <c r="D934" s="2"/>
      <c r="E934" s="2"/>
      <c r="F934" s="184"/>
      <c r="G934" s="73"/>
      <c r="H934" s="73"/>
      <c r="I934" s="73"/>
      <c r="J934" s="73"/>
      <c r="K934" s="73"/>
      <c r="L934" s="73"/>
      <c r="M934" s="73"/>
      <c r="N934" s="73"/>
      <c r="O934" s="73"/>
      <c r="P934" s="73"/>
      <c r="Q934" s="73"/>
      <c r="R934" s="73"/>
      <c r="S934" s="73"/>
      <c r="T934" s="73"/>
      <c r="U934" s="73"/>
      <c r="V934" s="73"/>
      <c r="W934" s="73"/>
      <c r="X934" s="73"/>
      <c r="Y934" s="73"/>
      <c r="Z934" s="105"/>
    </row>
    <row r="935" spans="2:26" x14ac:dyDescent="0.25">
      <c r="B935" s="10" t="s">
        <v>214</v>
      </c>
      <c r="C935" s="2"/>
      <c r="D935" s="2"/>
      <c r="E935" s="2" t="s">
        <v>213</v>
      </c>
      <c r="F935" s="184">
        <f t="shared" ref="F935:Z935" si="453">F525</f>
        <v>14.107499999999998</v>
      </c>
      <c r="G935" s="73">
        <f t="shared" si="453"/>
        <v>14.107499999999998</v>
      </c>
      <c r="H935" s="73">
        <f t="shared" si="453"/>
        <v>14.107499999999998</v>
      </c>
      <c r="I935" s="73">
        <f t="shared" si="453"/>
        <v>14.107499999999998</v>
      </c>
      <c r="J935" s="73">
        <f t="shared" si="453"/>
        <v>14.107499999999998</v>
      </c>
      <c r="K935" s="73">
        <f t="shared" si="453"/>
        <v>14.107499999999998</v>
      </c>
      <c r="L935" s="73">
        <f t="shared" si="453"/>
        <v>14.107499999999998</v>
      </c>
      <c r="M935" s="73">
        <f t="shared" si="453"/>
        <v>14.107499999999998</v>
      </c>
      <c r="N935" s="73">
        <f t="shared" si="453"/>
        <v>14.107499999999998</v>
      </c>
      <c r="O935" s="73">
        <f t="shared" si="453"/>
        <v>14.107499999999998</v>
      </c>
      <c r="P935" s="73">
        <f t="shared" si="453"/>
        <v>14.107499999999998</v>
      </c>
      <c r="Q935" s="73">
        <f t="shared" si="453"/>
        <v>14.107499999999998</v>
      </c>
      <c r="R935" s="73">
        <f t="shared" si="453"/>
        <v>14.107499999999998</v>
      </c>
      <c r="S935" s="73">
        <f t="shared" si="453"/>
        <v>14.107499999999998</v>
      </c>
      <c r="T935" s="73">
        <f t="shared" si="453"/>
        <v>14.107499999999998</v>
      </c>
      <c r="U935" s="73">
        <f t="shared" si="453"/>
        <v>14.107499999999998</v>
      </c>
      <c r="V935" s="73">
        <f t="shared" si="453"/>
        <v>14.107499999999998</v>
      </c>
      <c r="W935" s="73">
        <f t="shared" si="453"/>
        <v>14.107499999999998</v>
      </c>
      <c r="X935" s="73">
        <f t="shared" si="453"/>
        <v>14.107499999999998</v>
      </c>
      <c r="Y935" s="73">
        <f t="shared" si="453"/>
        <v>14.107499999999998</v>
      </c>
      <c r="Z935" s="105">
        <f t="shared" si="453"/>
        <v>14.107499999999998</v>
      </c>
    </row>
    <row r="936" spans="2:26" x14ac:dyDescent="0.25">
      <c r="B936" s="10" t="s">
        <v>215</v>
      </c>
      <c r="C936" s="2"/>
      <c r="D936" s="2"/>
      <c r="E936" s="2" t="s">
        <v>213</v>
      </c>
      <c r="F936" s="184">
        <f t="shared" ref="F936:Z936" si="454">F526</f>
        <v>0</v>
      </c>
      <c r="G936" s="73">
        <f t="shared" si="454"/>
        <v>0</v>
      </c>
      <c r="H936" s="73">
        <f t="shared" si="454"/>
        <v>0</v>
      </c>
      <c r="I936" s="73">
        <f t="shared" si="454"/>
        <v>0</v>
      </c>
      <c r="J936" s="73">
        <f t="shared" si="454"/>
        <v>0</v>
      </c>
      <c r="K936" s="73">
        <f t="shared" si="454"/>
        <v>0</v>
      </c>
      <c r="L936" s="73">
        <f t="shared" si="454"/>
        <v>0</v>
      </c>
      <c r="M936" s="73">
        <f t="shared" si="454"/>
        <v>0</v>
      </c>
      <c r="N936" s="73">
        <f t="shared" si="454"/>
        <v>0</v>
      </c>
      <c r="O936" s="73">
        <f t="shared" si="454"/>
        <v>0</v>
      </c>
      <c r="P936" s="73">
        <f t="shared" si="454"/>
        <v>0</v>
      </c>
      <c r="Q936" s="73">
        <f t="shared" si="454"/>
        <v>0</v>
      </c>
      <c r="R936" s="73">
        <f t="shared" si="454"/>
        <v>0</v>
      </c>
      <c r="S936" s="73">
        <f t="shared" si="454"/>
        <v>0</v>
      </c>
      <c r="T936" s="73">
        <f t="shared" si="454"/>
        <v>0</v>
      </c>
      <c r="U936" s="73">
        <f t="shared" si="454"/>
        <v>0</v>
      </c>
      <c r="V936" s="73">
        <f t="shared" si="454"/>
        <v>0</v>
      </c>
      <c r="W936" s="73">
        <f t="shared" si="454"/>
        <v>0</v>
      </c>
      <c r="X936" s="73">
        <f t="shared" si="454"/>
        <v>0</v>
      </c>
      <c r="Y936" s="73">
        <f t="shared" si="454"/>
        <v>0</v>
      </c>
      <c r="Z936" s="105">
        <f t="shared" si="454"/>
        <v>0</v>
      </c>
    </row>
    <row r="937" spans="2:26" x14ac:dyDescent="0.25">
      <c r="B937" s="12" t="s">
        <v>216</v>
      </c>
      <c r="C937" s="2"/>
      <c r="D937" s="2"/>
      <c r="E937" s="2" t="s">
        <v>213</v>
      </c>
      <c r="F937" s="184">
        <f t="shared" ref="F937:Z937" si="455">F527</f>
        <v>14.107499999999998</v>
      </c>
      <c r="G937" s="73">
        <f t="shared" si="455"/>
        <v>14.107499999999998</v>
      </c>
      <c r="H937" s="73">
        <f t="shared" si="455"/>
        <v>14.107499999999998</v>
      </c>
      <c r="I937" s="73">
        <f t="shared" si="455"/>
        <v>14.107499999999998</v>
      </c>
      <c r="J937" s="73">
        <f t="shared" si="455"/>
        <v>14.107499999999998</v>
      </c>
      <c r="K937" s="73">
        <f t="shared" si="455"/>
        <v>14.107499999999998</v>
      </c>
      <c r="L937" s="73">
        <f t="shared" si="455"/>
        <v>14.107499999999998</v>
      </c>
      <c r="M937" s="73">
        <f t="shared" si="455"/>
        <v>14.107499999999998</v>
      </c>
      <c r="N937" s="73">
        <f t="shared" si="455"/>
        <v>14.107499999999998</v>
      </c>
      <c r="O937" s="73">
        <f t="shared" si="455"/>
        <v>14.107499999999998</v>
      </c>
      <c r="P937" s="73">
        <f t="shared" si="455"/>
        <v>14.107499999999998</v>
      </c>
      <c r="Q937" s="73">
        <f t="shared" si="455"/>
        <v>14.107499999999998</v>
      </c>
      <c r="R937" s="73">
        <f t="shared" si="455"/>
        <v>14.107499999999998</v>
      </c>
      <c r="S937" s="73">
        <f t="shared" si="455"/>
        <v>14.107499999999998</v>
      </c>
      <c r="T937" s="73">
        <f t="shared" si="455"/>
        <v>14.107499999999998</v>
      </c>
      <c r="U937" s="73">
        <f t="shared" si="455"/>
        <v>14.107499999999998</v>
      </c>
      <c r="V937" s="73">
        <f t="shared" si="455"/>
        <v>14.107499999999998</v>
      </c>
      <c r="W937" s="73">
        <f t="shared" si="455"/>
        <v>14.107499999999998</v>
      </c>
      <c r="X937" s="73">
        <f t="shared" si="455"/>
        <v>14.107499999999998</v>
      </c>
      <c r="Y937" s="73">
        <f t="shared" si="455"/>
        <v>14.107499999999998</v>
      </c>
      <c r="Z937" s="105">
        <f t="shared" si="455"/>
        <v>14.107499999999998</v>
      </c>
    </row>
    <row r="938" spans="2:26" x14ac:dyDescent="0.25">
      <c r="B938" s="92" t="s">
        <v>217</v>
      </c>
      <c r="C938" s="93"/>
      <c r="D938" s="93"/>
      <c r="E938" s="93" t="s">
        <v>212</v>
      </c>
      <c r="F938" s="186">
        <f t="shared" ref="F938:Z938" si="456">F936*$G$48*F371</f>
        <v>0</v>
      </c>
      <c r="G938" s="124">
        <f t="shared" si="456"/>
        <v>0</v>
      </c>
      <c r="H938" s="124">
        <f t="shared" si="456"/>
        <v>0</v>
      </c>
      <c r="I938" s="124">
        <f t="shared" si="456"/>
        <v>0</v>
      </c>
      <c r="J938" s="124">
        <f t="shared" si="456"/>
        <v>0</v>
      </c>
      <c r="K938" s="124">
        <f t="shared" si="456"/>
        <v>0</v>
      </c>
      <c r="L938" s="124">
        <f t="shared" si="456"/>
        <v>0</v>
      </c>
      <c r="M938" s="124">
        <f t="shared" si="456"/>
        <v>0</v>
      </c>
      <c r="N938" s="124">
        <f t="shared" si="456"/>
        <v>0</v>
      </c>
      <c r="O938" s="124">
        <f t="shared" si="456"/>
        <v>0</v>
      </c>
      <c r="P938" s="124">
        <f t="shared" si="456"/>
        <v>0</v>
      </c>
      <c r="Q938" s="124">
        <f t="shared" si="456"/>
        <v>0</v>
      </c>
      <c r="R938" s="124">
        <f t="shared" si="456"/>
        <v>0</v>
      </c>
      <c r="S938" s="124">
        <f t="shared" si="456"/>
        <v>0</v>
      </c>
      <c r="T938" s="124">
        <f t="shared" si="456"/>
        <v>0</v>
      </c>
      <c r="U938" s="124">
        <f t="shared" si="456"/>
        <v>0</v>
      </c>
      <c r="V938" s="124">
        <f t="shared" si="456"/>
        <v>0</v>
      </c>
      <c r="W938" s="124">
        <f t="shared" si="456"/>
        <v>0</v>
      </c>
      <c r="X938" s="124">
        <f t="shared" si="456"/>
        <v>0</v>
      </c>
      <c r="Y938" s="124">
        <f t="shared" si="456"/>
        <v>0</v>
      </c>
      <c r="Z938" s="125">
        <f t="shared" si="456"/>
        <v>0</v>
      </c>
    </row>
    <row r="939" spans="2:26" x14ac:dyDescent="0.25">
      <c r="B939" s="81" t="s">
        <v>218</v>
      </c>
      <c r="C939" s="22"/>
      <c r="D939" s="22"/>
      <c r="E939" s="22" t="s">
        <v>212</v>
      </c>
      <c r="F939" s="189">
        <f t="shared" ref="F939:Z939" si="457">F937*$G$48*F371</f>
        <v>12696.749999999998</v>
      </c>
      <c r="G939" s="190">
        <f t="shared" si="457"/>
        <v>12696.749999999998</v>
      </c>
      <c r="H939" s="190">
        <f t="shared" si="457"/>
        <v>12696.749999999998</v>
      </c>
      <c r="I939" s="190">
        <f t="shared" si="457"/>
        <v>12696.749999999998</v>
      </c>
      <c r="J939" s="190">
        <f t="shared" si="457"/>
        <v>12696.749999999998</v>
      </c>
      <c r="K939" s="190">
        <f t="shared" si="457"/>
        <v>12696.749999999998</v>
      </c>
      <c r="L939" s="190">
        <f t="shared" si="457"/>
        <v>12696.749999999998</v>
      </c>
      <c r="M939" s="190">
        <f t="shared" si="457"/>
        <v>12696.749999999998</v>
      </c>
      <c r="N939" s="190">
        <f t="shared" si="457"/>
        <v>12696.749999999998</v>
      </c>
      <c r="O939" s="190">
        <f t="shared" si="457"/>
        <v>12696.749999999998</v>
      </c>
      <c r="P939" s="190">
        <f t="shared" si="457"/>
        <v>12696.749999999998</v>
      </c>
      <c r="Q939" s="190">
        <f t="shared" si="457"/>
        <v>12696.749999999998</v>
      </c>
      <c r="R939" s="190">
        <f t="shared" si="457"/>
        <v>12696.749999999998</v>
      </c>
      <c r="S939" s="190">
        <f t="shared" si="457"/>
        <v>12696.749999999998</v>
      </c>
      <c r="T939" s="190">
        <f t="shared" si="457"/>
        <v>12696.749999999998</v>
      </c>
      <c r="U939" s="190">
        <f t="shared" si="457"/>
        <v>12696.749999999998</v>
      </c>
      <c r="V939" s="190">
        <f t="shared" si="457"/>
        <v>12696.749999999998</v>
      </c>
      <c r="W939" s="190">
        <f t="shared" si="457"/>
        <v>12696.749999999998</v>
      </c>
      <c r="X939" s="190">
        <f t="shared" si="457"/>
        <v>12696.749999999998</v>
      </c>
      <c r="Y939" s="190">
        <f t="shared" si="457"/>
        <v>12696.749999999998</v>
      </c>
      <c r="Z939" s="298">
        <f t="shared" si="457"/>
        <v>12696.749999999998</v>
      </c>
    </row>
    <row r="940" spans="2:26" ht="15.75" thickBot="1" x14ac:dyDescent="0.3">
      <c r="B940" s="12"/>
      <c r="C940" s="2"/>
      <c r="D940" s="2"/>
      <c r="E940" s="2"/>
      <c r="F940" s="63"/>
      <c r="G940" s="8"/>
      <c r="H940" s="8"/>
      <c r="I940" s="8"/>
      <c r="J940" s="8"/>
      <c r="K940" s="8"/>
      <c r="L940" s="8"/>
      <c r="M940" s="8"/>
      <c r="N940" s="8"/>
      <c r="O940" s="8"/>
      <c r="P940" s="8"/>
      <c r="Q940" s="8"/>
      <c r="R940" s="8"/>
      <c r="S940" s="8"/>
      <c r="T940" s="8"/>
      <c r="U940" s="8"/>
      <c r="V940" s="8"/>
      <c r="W940" s="8"/>
      <c r="X940" s="8"/>
      <c r="Y940" s="8"/>
      <c r="Z940" s="11"/>
    </row>
    <row r="941" spans="2:26" x14ac:dyDescent="0.25">
      <c r="B941" s="168" t="s">
        <v>10</v>
      </c>
      <c r="C941" s="169"/>
      <c r="D941" s="169"/>
      <c r="E941" s="176" t="s">
        <v>109</v>
      </c>
      <c r="F941" s="177">
        <v>0</v>
      </c>
      <c r="G941" s="177">
        <v>1</v>
      </c>
      <c r="H941" s="177">
        <v>2</v>
      </c>
      <c r="I941" s="177">
        <v>3</v>
      </c>
      <c r="J941" s="177">
        <v>4</v>
      </c>
      <c r="K941" s="177">
        <v>5</v>
      </c>
      <c r="L941" s="177">
        <v>6</v>
      </c>
      <c r="M941" s="177">
        <v>7</v>
      </c>
      <c r="N941" s="177">
        <v>8</v>
      </c>
      <c r="O941" s="177">
        <v>9</v>
      </c>
      <c r="P941" s="177">
        <v>10</v>
      </c>
      <c r="Q941" s="177">
        <v>11</v>
      </c>
      <c r="R941" s="177">
        <v>12</v>
      </c>
      <c r="S941" s="177">
        <v>13</v>
      </c>
      <c r="T941" s="177">
        <v>14</v>
      </c>
      <c r="U941" s="177">
        <v>15</v>
      </c>
      <c r="V941" s="177">
        <v>16</v>
      </c>
      <c r="W941" s="177">
        <v>17</v>
      </c>
      <c r="X941" s="177">
        <v>18</v>
      </c>
      <c r="Y941" s="177">
        <v>19</v>
      </c>
      <c r="Z941" s="178">
        <v>20</v>
      </c>
    </row>
    <row r="942" spans="2:26" x14ac:dyDescent="0.25">
      <c r="B942" s="77" t="s">
        <v>177</v>
      </c>
      <c r="C942" s="2"/>
      <c r="D942" s="2"/>
      <c r="E942" s="2"/>
      <c r="F942" s="30"/>
      <c r="G942" s="2"/>
      <c r="H942" s="2"/>
      <c r="I942" s="2"/>
      <c r="J942" s="2"/>
      <c r="K942" s="2"/>
      <c r="L942" s="2"/>
      <c r="M942" s="2"/>
      <c r="N942" s="2"/>
      <c r="O942" s="2"/>
      <c r="P942" s="2"/>
      <c r="Q942" s="2"/>
      <c r="R942" s="2"/>
      <c r="S942" s="2"/>
      <c r="T942" s="2"/>
      <c r="U942" s="2"/>
      <c r="V942" s="2"/>
      <c r="W942" s="2"/>
      <c r="X942" s="2"/>
      <c r="Y942" s="2"/>
      <c r="Z942" s="17"/>
    </row>
    <row r="943" spans="2:26" x14ac:dyDescent="0.25">
      <c r="B943" s="10" t="s">
        <v>214</v>
      </c>
      <c r="C943" s="2"/>
      <c r="D943" s="2"/>
      <c r="E943" s="2" t="s">
        <v>213</v>
      </c>
      <c r="F943" s="184">
        <f t="shared" ref="F943:Z943" si="458">F533</f>
        <v>56.830399999999997</v>
      </c>
      <c r="G943" s="73">
        <f t="shared" si="458"/>
        <v>56.830399999999997</v>
      </c>
      <c r="H943" s="73">
        <f t="shared" si="458"/>
        <v>64.418549999999996</v>
      </c>
      <c r="I943" s="73">
        <f t="shared" si="458"/>
        <v>67.639477499999998</v>
      </c>
      <c r="J943" s="73">
        <f t="shared" si="458"/>
        <v>71.021451374999998</v>
      </c>
      <c r="K943" s="73">
        <f t="shared" si="458"/>
        <v>74.572523943749999</v>
      </c>
      <c r="L943" s="73">
        <f t="shared" si="458"/>
        <v>74.572523943749999</v>
      </c>
      <c r="M943" s="73">
        <f t="shared" si="458"/>
        <v>74.572523943749999</v>
      </c>
      <c r="N943" s="73">
        <f t="shared" si="458"/>
        <v>74.572523943749999</v>
      </c>
      <c r="O943" s="73">
        <f t="shared" si="458"/>
        <v>74.572523943749999</v>
      </c>
      <c r="P943" s="73">
        <f t="shared" si="458"/>
        <v>74.572523943749999</v>
      </c>
      <c r="Q943" s="73">
        <f t="shared" si="458"/>
        <v>74.572523943749999</v>
      </c>
      <c r="R943" s="73">
        <f t="shared" si="458"/>
        <v>74.572523943749999</v>
      </c>
      <c r="S943" s="73">
        <f t="shared" si="458"/>
        <v>74.572523943749999</v>
      </c>
      <c r="T943" s="73">
        <f t="shared" si="458"/>
        <v>74.572523943749999</v>
      </c>
      <c r="U943" s="73">
        <f t="shared" si="458"/>
        <v>74.572523943749999</v>
      </c>
      <c r="V943" s="73">
        <f t="shared" si="458"/>
        <v>74.572523943749999</v>
      </c>
      <c r="W943" s="73">
        <f t="shared" si="458"/>
        <v>74.572523943749999</v>
      </c>
      <c r="X943" s="73">
        <f t="shared" si="458"/>
        <v>74.572523943749999</v>
      </c>
      <c r="Y943" s="73">
        <f t="shared" si="458"/>
        <v>74.572523943749999</v>
      </c>
      <c r="Z943" s="105">
        <f t="shared" si="458"/>
        <v>74.572523943749999</v>
      </c>
    </row>
    <row r="944" spans="2:26" x14ac:dyDescent="0.25">
      <c r="B944" s="10" t="s">
        <v>215</v>
      </c>
      <c r="C944" s="2"/>
      <c r="D944" s="2"/>
      <c r="E944" s="2" t="s">
        <v>213</v>
      </c>
      <c r="F944" s="184">
        <f t="shared" ref="F944:Z944" si="459">F534</f>
        <v>56.830399999999997</v>
      </c>
      <c r="G944" s="73">
        <f t="shared" si="459"/>
        <v>56.830399999999997</v>
      </c>
      <c r="H944" s="73">
        <f t="shared" si="459"/>
        <v>64.418549999999996</v>
      </c>
      <c r="I944" s="73">
        <f t="shared" si="459"/>
        <v>67.639477499999998</v>
      </c>
      <c r="J944" s="73">
        <f t="shared" si="459"/>
        <v>71.021451374999998</v>
      </c>
      <c r="K944" s="73">
        <f t="shared" si="459"/>
        <v>74.572523943749999</v>
      </c>
      <c r="L944" s="73">
        <f t="shared" si="459"/>
        <v>74.572523943749999</v>
      </c>
      <c r="M944" s="73">
        <f t="shared" si="459"/>
        <v>74.572523943749999</v>
      </c>
      <c r="N944" s="73">
        <f t="shared" si="459"/>
        <v>74.572523943749999</v>
      </c>
      <c r="O944" s="73">
        <f t="shared" si="459"/>
        <v>74.572523943749999</v>
      </c>
      <c r="P944" s="73">
        <f t="shared" si="459"/>
        <v>74.572523943749999</v>
      </c>
      <c r="Q944" s="73">
        <f t="shared" si="459"/>
        <v>74.572523943749999</v>
      </c>
      <c r="R944" s="73">
        <f t="shared" si="459"/>
        <v>74.572523943749999</v>
      </c>
      <c r="S944" s="73">
        <f t="shared" si="459"/>
        <v>74.572523943749999</v>
      </c>
      <c r="T944" s="73">
        <f t="shared" si="459"/>
        <v>74.572523943749999</v>
      </c>
      <c r="U944" s="73">
        <f t="shared" si="459"/>
        <v>74.572523943749999</v>
      </c>
      <c r="V944" s="73">
        <f t="shared" si="459"/>
        <v>74.572523943749999</v>
      </c>
      <c r="W944" s="73">
        <f t="shared" si="459"/>
        <v>74.572523943749999</v>
      </c>
      <c r="X944" s="73">
        <f t="shared" si="459"/>
        <v>74.572523943749999</v>
      </c>
      <c r="Y944" s="73">
        <f t="shared" si="459"/>
        <v>74.572523943749999</v>
      </c>
      <c r="Z944" s="105">
        <f t="shared" si="459"/>
        <v>74.572523943749999</v>
      </c>
    </row>
    <row r="945" spans="2:26" x14ac:dyDescent="0.25">
      <c r="B945" s="12" t="s">
        <v>216</v>
      </c>
      <c r="C945" s="2"/>
      <c r="D945" s="2"/>
      <c r="E945" s="2" t="s">
        <v>213</v>
      </c>
      <c r="F945" s="184">
        <f t="shared" ref="F945:Z945" si="460">F535</f>
        <v>0</v>
      </c>
      <c r="G945" s="73">
        <f t="shared" si="460"/>
        <v>0</v>
      </c>
      <c r="H945" s="73">
        <f t="shared" si="460"/>
        <v>0</v>
      </c>
      <c r="I945" s="73">
        <f t="shared" si="460"/>
        <v>0</v>
      </c>
      <c r="J945" s="73">
        <f t="shared" si="460"/>
        <v>0</v>
      </c>
      <c r="K945" s="73">
        <f t="shared" si="460"/>
        <v>0</v>
      </c>
      <c r="L945" s="73">
        <f t="shared" si="460"/>
        <v>0</v>
      </c>
      <c r="M945" s="73">
        <f t="shared" si="460"/>
        <v>0</v>
      </c>
      <c r="N945" s="73">
        <f t="shared" si="460"/>
        <v>0</v>
      </c>
      <c r="O945" s="73">
        <f t="shared" si="460"/>
        <v>0</v>
      </c>
      <c r="P945" s="73">
        <f t="shared" si="460"/>
        <v>0</v>
      </c>
      <c r="Q945" s="73">
        <f t="shared" si="460"/>
        <v>0</v>
      </c>
      <c r="R945" s="73">
        <f t="shared" si="460"/>
        <v>0</v>
      </c>
      <c r="S945" s="73">
        <f t="shared" si="460"/>
        <v>0</v>
      </c>
      <c r="T945" s="73">
        <f t="shared" si="460"/>
        <v>0</v>
      </c>
      <c r="U945" s="73">
        <f t="shared" si="460"/>
        <v>0</v>
      </c>
      <c r="V945" s="73">
        <f t="shared" si="460"/>
        <v>0</v>
      </c>
      <c r="W945" s="73">
        <f t="shared" si="460"/>
        <v>0</v>
      </c>
      <c r="X945" s="73">
        <f t="shared" si="460"/>
        <v>0</v>
      </c>
      <c r="Y945" s="73">
        <f t="shared" si="460"/>
        <v>0</v>
      </c>
      <c r="Z945" s="105">
        <f t="shared" si="460"/>
        <v>0</v>
      </c>
    </row>
    <row r="946" spans="2:26" x14ac:dyDescent="0.25">
      <c r="B946" s="92" t="s">
        <v>217</v>
      </c>
      <c r="C946" s="93"/>
      <c r="D946" s="93"/>
      <c r="E946" s="93" t="s">
        <v>212</v>
      </c>
      <c r="F946" s="186">
        <f t="shared" ref="F946:Z946" si="461">F944*$G$44*F367</f>
        <v>14207.599999999999</v>
      </c>
      <c r="G946" s="124">
        <f t="shared" si="461"/>
        <v>14548.582399999999</v>
      </c>
      <c r="H946" s="124">
        <f t="shared" si="461"/>
        <v>16886.936371199998</v>
      </c>
      <c r="I946" s="124">
        <f t="shared" si="461"/>
        <v>18156.833986314239</v>
      </c>
      <c r="J946" s="124">
        <f t="shared" si="461"/>
        <v>19522.227902085076</v>
      </c>
      <c r="K946" s="124">
        <f t="shared" si="461"/>
        <v>20990.299440321873</v>
      </c>
      <c r="L946" s="124">
        <f t="shared" si="461"/>
        <v>21494.066626889598</v>
      </c>
      <c r="M946" s="124">
        <f t="shared" si="461"/>
        <v>22009.924225934948</v>
      </c>
      <c r="N946" s="124">
        <f t="shared" si="461"/>
        <v>22538.162407357388</v>
      </c>
      <c r="O946" s="124">
        <f t="shared" si="461"/>
        <v>23079.078305133968</v>
      </c>
      <c r="P946" s="124">
        <f t="shared" si="461"/>
        <v>23632.976184457184</v>
      </c>
      <c r="Q946" s="124">
        <f t="shared" si="461"/>
        <v>24200.167612884154</v>
      </c>
      <c r="R946" s="124">
        <f t="shared" si="461"/>
        <v>24780.971635593378</v>
      </c>
      <c r="S946" s="124">
        <f t="shared" si="461"/>
        <v>25375.714954847615</v>
      </c>
      <c r="T946" s="124">
        <f t="shared" si="461"/>
        <v>25984.732113763963</v>
      </c>
      <c r="U946" s="124">
        <f t="shared" si="461"/>
        <v>26608.3656844943</v>
      </c>
      <c r="V946" s="124">
        <f t="shared" si="461"/>
        <v>27246.966460922162</v>
      </c>
      <c r="W946" s="124">
        <f t="shared" si="461"/>
        <v>27900.893655984295</v>
      </c>
      <c r="X946" s="124">
        <f t="shared" si="461"/>
        <v>28570.515103727917</v>
      </c>
      <c r="Y946" s="124">
        <f t="shared" si="461"/>
        <v>29256.207466217391</v>
      </c>
      <c r="Z946" s="125">
        <f t="shared" si="461"/>
        <v>29958.356445406607</v>
      </c>
    </row>
    <row r="947" spans="2:26" x14ac:dyDescent="0.25">
      <c r="B947" s="81" t="s">
        <v>218</v>
      </c>
      <c r="C947" s="22"/>
      <c r="D947" s="22"/>
      <c r="E947" s="22" t="s">
        <v>212</v>
      </c>
      <c r="F947" s="189">
        <f t="shared" ref="F947:Z947" si="462">F945*$G$44*F367</f>
        <v>0</v>
      </c>
      <c r="G947" s="190">
        <f t="shared" si="462"/>
        <v>0</v>
      </c>
      <c r="H947" s="190">
        <f t="shared" si="462"/>
        <v>0</v>
      </c>
      <c r="I947" s="190">
        <f t="shared" si="462"/>
        <v>0</v>
      </c>
      <c r="J947" s="190">
        <f t="shared" si="462"/>
        <v>0</v>
      </c>
      <c r="K947" s="190">
        <f t="shared" si="462"/>
        <v>0</v>
      </c>
      <c r="L947" s="190">
        <f t="shared" si="462"/>
        <v>0</v>
      </c>
      <c r="M947" s="190">
        <f t="shared" si="462"/>
        <v>0</v>
      </c>
      <c r="N947" s="190">
        <f t="shared" si="462"/>
        <v>0</v>
      </c>
      <c r="O947" s="190">
        <f t="shared" si="462"/>
        <v>0</v>
      </c>
      <c r="P947" s="190">
        <f t="shared" si="462"/>
        <v>0</v>
      </c>
      <c r="Q947" s="190">
        <f t="shared" si="462"/>
        <v>0</v>
      </c>
      <c r="R947" s="190">
        <f t="shared" si="462"/>
        <v>0</v>
      </c>
      <c r="S947" s="190">
        <f t="shared" si="462"/>
        <v>0</v>
      </c>
      <c r="T947" s="190">
        <f t="shared" si="462"/>
        <v>0</v>
      </c>
      <c r="U947" s="190">
        <f t="shared" si="462"/>
        <v>0</v>
      </c>
      <c r="V947" s="190">
        <f t="shared" si="462"/>
        <v>0</v>
      </c>
      <c r="W947" s="190">
        <f t="shared" si="462"/>
        <v>0</v>
      </c>
      <c r="X947" s="190">
        <f t="shared" si="462"/>
        <v>0</v>
      </c>
      <c r="Y947" s="190">
        <f t="shared" si="462"/>
        <v>0</v>
      </c>
      <c r="Z947" s="298">
        <f t="shared" si="462"/>
        <v>0</v>
      </c>
    </row>
    <row r="948" spans="2:26" x14ac:dyDescent="0.25">
      <c r="B948" s="10"/>
      <c r="C948" s="2"/>
      <c r="D948" s="2"/>
      <c r="E948" s="2"/>
      <c r="F948" s="184"/>
      <c r="G948" s="73"/>
      <c r="H948" s="73"/>
      <c r="I948" s="73"/>
      <c r="J948" s="73"/>
      <c r="K948" s="73"/>
      <c r="L948" s="73"/>
      <c r="M948" s="73"/>
      <c r="N948" s="73"/>
      <c r="O948" s="73"/>
      <c r="P948" s="73"/>
      <c r="Q948" s="73"/>
      <c r="R948" s="73"/>
      <c r="S948" s="73"/>
      <c r="T948" s="73"/>
      <c r="U948" s="73"/>
      <c r="V948" s="73"/>
      <c r="W948" s="73"/>
      <c r="X948" s="73"/>
      <c r="Y948" s="73"/>
      <c r="Z948" s="105"/>
    </row>
    <row r="949" spans="2:26" x14ac:dyDescent="0.25">
      <c r="B949" s="78" t="s">
        <v>40</v>
      </c>
      <c r="C949" s="2"/>
      <c r="D949" s="2"/>
      <c r="E949" s="2"/>
      <c r="F949" s="184"/>
      <c r="G949" s="73"/>
      <c r="H949" s="73"/>
      <c r="I949" s="73"/>
      <c r="J949" s="73"/>
      <c r="K949" s="73"/>
      <c r="L949" s="73"/>
      <c r="M949" s="73"/>
      <c r="N949" s="73"/>
      <c r="O949" s="73"/>
      <c r="P949" s="73"/>
      <c r="Q949" s="73"/>
      <c r="R949" s="73"/>
      <c r="S949" s="73"/>
      <c r="T949" s="73"/>
      <c r="U949" s="73"/>
      <c r="V949" s="73"/>
      <c r="W949" s="73"/>
      <c r="X949" s="73"/>
      <c r="Y949" s="73"/>
      <c r="Z949" s="105"/>
    </row>
    <row r="950" spans="2:26" x14ac:dyDescent="0.25">
      <c r="B950" s="10" t="s">
        <v>214</v>
      </c>
      <c r="C950" s="2"/>
      <c r="D950" s="2"/>
      <c r="E950" s="2" t="s">
        <v>213</v>
      </c>
      <c r="F950" s="184">
        <f t="shared" ref="F950:Z950" si="463">F540</f>
        <v>50.160000000000004</v>
      </c>
      <c r="G950" s="73">
        <f t="shared" si="463"/>
        <v>50.160000000000004</v>
      </c>
      <c r="H950" s="73">
        <f t="shared" si="463"/>
        <v>56.857500000000002</v>
      </c>
      <c r="I950" s="73">
        <f t="shared" si="463"/>
        <v>59.700375000000001</v>
      </c>
      <c r="J950" s="73">
        <f t="shared" si="463"/>
        <v>62.685393750000003</v>
      </c>
      <c r="K950" s="73">
        <f t="shared" si="463"/>
        <v>65.819663437500012</v>
      </c>
      <c r="L950" s="73">
        <f t="shared" si="463"/>
        <v>65.819663437500012</v>
      </c>
      <c r="M950" s="73">
        <f t="shared" si="463"/>
        <v>65.819663437500012</v>
      </c>
      <c r="N950" s="73">
        <f t="shared" si="463"/>
        <v>65.819663437500012</v>
      </c>
      <c r="O950" s="73">
        <f t="shared" si="463"/>
        <v>65.819663437500012</v>
      </c>
      <c r="P950" s="73">
        <f t="shared" si="463"/>
        <v>65.819663437500012</v>
      </c>
      <c r="Q950" s="73">
        <f t="shared" si="463"/>
        <v>65.819663437500012</v>
      </c>
      <c r="R950" s="73">
        <f t="shared" si="463"/>
        <v>65.819663437500012</v>
      </c>
      <c r="S950" s="73">
        <f t="shared" si="463"/>
        <v>65.819663437500012</v>
      </c>
      <c r="T950" s="73">
        <f t="shared" si="463"/>
        <v>65.819663437500012</v>
      </c>
      <c r="U950" s="73">
        <f t="shared" si="463"/>
        <v>65.819663437500012</v>
      </c>
      <c r="V950" s="73">
        <f t="shared" si="463"/>
        <v>65.819663437500012</v>
      </c>
      <c r="W950" s="73">
        <f t="shared" si="463"/>
        <v>65.819663437500012</v>
      </c>
      <c r="X950" s="73">
        <f t="shared" si="463"/>
        <v>65.819663437500012</v>
      </c>
      <c r="Y950" s="73">
        <f t="shared" si="463"/>
        <v>65.819663437500012</v>
      </c>
      <c r="Z950" s="105">
        <f t="shared" si="463"/>
        <v>65.819663437500012</v>
      </c>
    </row>
    <row r="951" spans="2:26" x14ac:dyDescent="0.25">
      <c r="B951" s="10" t="s">
        <v>215</v>
      </c>
      <c r="C951" s="2"/>
      <c r="D951" s="2"/>
      <c r="E951" s="2" t="s">
        <v>213</v>
      </c>
      <c r="F951" s="184">
        <f t="shared" ref="F951:Z951" si="464">F541</f>
        <v>50.160000000000004</v>
      </c>
      <c r="G951" s="73">
        <f t="shared" si="464"/>
        <v>50.160000000000004</v>
      </c>
      <c r="H951" s="73">
        <f t="shared" si="464"/>
        <v>56.857500000000002</v>
      </c>
      <c r="I951" s="73">
        <f t="shared" si="464"/>
        <v>59.700375000000001</v>
      </c>
      <c r="J951" s="73">
        <f t="shared" si="464"/>
        <v>62.685393750000003</v>
      </c>
      <c r="K951" s="73">
        <f t="shared" si="464"/>
        <v>65.819663437500012</v>
      </c>
      <c r="L951" s="73">
        <f t="shared" si="464"/>
        <v>65.819663437500012</v>
      </c>
      <c r="M951" s="73">
        <f t="shared" si="464"/>
        <v>65.819663437500012</v>
      </c>
      <c r="N951" s="73">
        <f t="shared" si="464"/>
        <v>65.819663437500012</v>
      </c>
      <c r="O951" s="73">
        <f t="shared" si="464"/>
        <v>65.819663437500012</v>
      </c>
      <c r="P951" s="73">
        <f t="shared" si="464"/>
        <v>65.819663437500012</v>
      </c>
      <c r="Q951" s="73">
        <f t="shared" si="464"/>
        <v>65.819663437500012</v>
      </c>
      <c r="R951" s="73">
        <f t="shared" si="464"/>
        <v>65.819663437500012</v>
      </c>
      <c r="S951" s="73">
        <f t="shared" si="464"/>
        <v>65.819663437500012</v>
      </c>
      <c r="T951" s="73">
        <f t="shared" si="464"/>
        <v>65.819663437500012</v>
      </c>
      <c r="U951" s="73">
        <f t="shared" si="464"/>
        <v>65.819663437500012</v>
      </c>
      <c r="V951" s="73">
        <f t="shared" si="464"/>
        <v>65.819663437500012</v>
      </c>
      <c r="W951" s="73">
        <f t="shared" si="464"/>
        <v>65.819663437500012</v>
      </c>
      <c r="X951" s="73">
        <f t="shared" si="464"/>
        <v>65.819663437500012</v>
      </c>
      <c r="Y951" s="73">
        <f t="shared" si="464"/>
        <v>65.819663437500012</v>
      </c>
      <c r="Z951" s="105">
        <f t="shared" si="464"/>
        <v>65.819663437500012</v>
      </c>
    </row>
    <row r="952" spans="2:26" x14ac:dyDescent="0.25">
      <c r="B952" s="12" t="s">
        <v>216</v>
      </c>
      <c r="C952" s="2"/>
      <c r="D952" s="2"/>
      <c r="E952" s="2" t="s">
        <v>213</v>
      </c>
      <c r="F952" s="184">
        <f t="shared" ref="F952:Z952" si="465">F542</f>
        <v>0</v>
      </c>
      <c r="G952" s="73">
        <f t="shared" si="465"/>
        <v>0</v>
      </c>
      <c r="H952" s="73">
        <f t="shared" si="465"/>
        <v>0</v>
      </c>
      <c r="I952" s="73">
        <f t="shared" si="465"/>
        <v>0</v>
      </c>
      <c r="J952" s="73">
        <f t="shared" si="465"/>
        <v>0</v>
      </c>
      <c r="K952" s="73">
        <f t="shared" si="465"/>
        <v>0</v>
      </c>
      <c r="L952" s="73">
        <f t="shared" si="465"/>
        <v>0</v>
      </c>
      <c r="M952" s="73">
        <f t="shared" si="465"/>
        <v>0</v>
      </c>
      <c r="N952" s="73">
        <f t="shared" si="465"/>
        <v>0</v>
      </c>
      <c r="O952" s="73">
        <f t="shared" si="465"/>
        <v>0</v>
      </c>
      <c r="P952" s="73">
        <f t="shared" si="465"/>
        <v>0</v>
      </c>
      <c r="Q952" s="73">
        <f t="shared" si="465"/>
        <v>0</v>
      </c>
      <c r="R952" s="73">
        <f t="shared" si="465"/>
        <v>0</v>
      </c>
      <c r="S952" s="73">
        <f t="shared" si="465"/>
        <v>0</v>
      </c>
      <c r="T952" s="73">
        <f t="shared" si="465"/>
        <v>0</v>
      </c>
      <c r="U952" s="73">
        <f t="shared" si="465"/>
        <v>0</v>
      </c>
      <c r="V952" s="73">
        <f t="shared" si="465"/>
        <v>0</v>
      </c>
      <c r="W952" s="73">
        <f t="shared" si="465"/>
        <v>0</v>
      </c>
      <c r="X952" s="73">
        <f t="shared" si="465"/>
        <v>0</v>
      </c>
      <c r="Y952" s="73">
        <f t="shared" si="465"/>
        <v>0</v>
      </c>
      <c r="Z952" s="105">
        <f t="shared" si="465"/>
        <v>0</v>
      </c>
    </row>
    <row r="953" spans="2:26" x14ac:dyDescent="0.25">
      <c r="B953" s="92" t="s">
        <v>217</v>
      </c>
      <c r="C953" s="93"/>
      <c r="D953" s="93"/>
      <c r="E953" s="93" t="s">
        <v>212</v>
      </c>
      <c r="F953" s="186">
        <f t="shared" ref="F953:Z953" si="466">F951*$G$45*F368</f>
        <v>20064</v>
      </c>
      <c r="G953" s="124">
        <f t="shared" si="466"/>
        <v>20364.96</v>
      </c>
      <c r="H953" s="124">
        <f t="shared" si="466"/>
        <v>23430.407174999993</v>
      </c>
      <c r="I953" s="124">
        <f t="shared" si="466"/>
        <v>24970.956446756241</v>
      </c>
      <c r="J953" s="124">
        <f t="shared" si="466"/>
        <v>26612.796833130462</v>
      </c>
      <c r="K953" s="124">
        <f t="shared" si="466"/>
        <v>28362.588224908788</v>
      </c>
      <c r="L953" s="124">
        <f t="shared" si="466"/>
        <v>28788.027048282416</v>
      </c>
      <c r="M953" s="124">
        <f t="shared" si="466"/>
        <v>29219.847454006645</v>
      </c>
      <c r="N953" s="124">
        <f t="shared" si="466"/>
        <v>29658.145165816743</v>
      </c>
      <c r="O953" s="124">
        <f t="shared" si="466"/>
        <v>30103.017343303993</v>
      </c>
      <c r="P953" s="124">
        <f t="shared" si="466"/>
        <v>30554.562603453549</v>
      </c>
      <c r="Q953" s="124">
        <f t="shared" si="466"/>
        <v>31012.881042505349</v>
      </c>
      <c r="R953" s="124">
        <f t="shared" si="466"/>
        <v>31478.074258142926</v>
      </c>
      <c r="S953" s="124">
        <f t="shared" si="466"/>
        <v>31950.24537201507</v>
      </c>
      <c r="T953" s="124">
        <f t="shared" si="466"/>
        <v>32429.499052595293</v>
      </c>
      <c r="U953" s="124">
        <f t="shared" si="466"/>
        <v>32915.941538384213</v>
      </c>
      <c r="V953" s="124">
        <f t="shared" si="466"/>
        <v>33409.680661459977</v>
      </c>
      <c r="W953" s="124">
        <f t="shared" si="466"/>
        <v>33910.825871381872</v>
      </c>
      <c r="X953" s="124">
        <f t="shared" si="466"/>
        <v>34419.488259452599</v>
      </c>
      <c r="Y953" s="124">
        <f t="shared" si="466"/>
        <v>34935.780583344378</v>
      </c>
      <c r="Z953" s="125">
        <f t="shared" si="466"/>
        <v>35459.817292094544</v>
      </c>
    </row>
    <row r="954" spans="2:26" x14ac:dyDescent="0.25">
      <c r="B954" s="81" t="s">
        <v>218</v>
      </c>
      <c r="C954" s="22"/>
      <c r="D954" s="22"/>
      <c r="E954" s="22" t="s">
        <v>212</v>
      </c>
      <c r="F954" s="189">
        <f t="shared" ref="F954:Z954" si="467">F952*$G$45*F368</f>
        <v>0</v>
      </c>
      <c r="G954" s="190">
        <f t="shared" si="467"/>
        <v>0</v>
      </c>
      <c r="H954" s="190">
        <f t="shared" si="467"/>
        <v>0</v>
      </c>
      <c r="I954" s="190">
        <f t="shared" si="467"/>
        <v>0</v>
      </c>
      <c r="J954" s="190">
        <f t="shared" si="467"/>
        <v>0</v>
      </c>
      <c r="K954" s="190">
        <f t="shared" si="467"/>
        <v>0</v>
      </c>
      <c r="L954" s="190">
        <f t="shared" si="467"/>
        <v>0</v>
      </c>
      <c r="M954" s="190">
        <f t="shared" si="467"/>
        <v>0</v>
      </c>
      <c r="N954" s="190">
        <f t="shared" si="467"/>
        <v>0</v>
      </c>
      <c r="O954" s="190">
        <f t="shared" si="467"/>
        <v>0</v>
      </c>
      <c r="P954" s="190">
        <f t="shared" si="467"/>
        <v>0</v>
      </c>
      <c r="Q954" s="190">
        <f t="shared" si="467"/>
        <v>0</v>
      </c>
      <c r="R954" s="190">
        <f t="shared" si="467"/>
        <v>0</v>
      </c>
      <c r="S954" s="190">
        <f t="shared" si="467"/>
        <v>0</v>
      </c>
      <c r="T954" s="190">
        <f t="shared" si="467"/>
        <v>0</v>
      </c>
      <c r="U954" s="190">
        <f t="shared" si="467"/>
        <v>0</v>
      </c>
      <c r="V954" s="190">
        <f t="shared" si="467"/>
        <v>0</v>
      </c>
      <c r="W954" s="190">
        <f t="shared" si="467"/>
        <v>0</v>
      </c>
      <c r="X954" s="190">
        <f t="shared" si="467"/>
        <v>0</v>
      </c>
      <c r="Y954" s="190">
        <f t="shared" si="467"/>
        <v>0</v>
      </c>
      <c r="Z954" s="298">
        <f t="shared" si="467"/>
        <v>0</v>
      </c>
    </row>
    <row r="955" spans="2:26" x14ac:dyDescent="0.25">
      <c r="B955" s="10"/>
      <c r="C955" s="2"/>
      <c r="D955" s="2"/>
      <c r="E955" s="2"/>
      <c r="F955" s="184"/>
      <c r="G955" s="73"/>
      <c r="H955" s="73"/>
      <c r="I955" s="73"/>
      <c r="J955" s="73"/>
      <c r="K955" s="73"/>
      <c r="L955" s="73"/>
      <c r="M955" s="73"/>
      <c r="N955" s="73"/>
      <c r="O955" s="73"/>
      <c r="P955" s="73"/>
      <c r="Q955" s="73"/>
      <c r="R955" s="73"/>
      <c r="S955" s="73"/>
      <c r="T955" s="73"/>
      <c r="U955" s="73"/>
      <c r="V955" s="73"/>
      <c r="W955" s="73"/>
      <c r="X955" s="73"/>
      <c r="Y955" s="73"/>
      <c r="Z955" s="105"/>
    </row>
    <row r="956" spans="2:26" x14ac:dyDescent="0.25">
      <c r="B956" s="78" t="s">
        <v>41</v>
      </c>
      <c r="C956" s="2"/>
      <c r="D956" s="2"/>
      <c r="E956" s="2"/>
      <c r="F956" s="184"/>
      <c r="G956" s="73"/>
      <c r="H956" s="73"/>
      <c r="I956" s="73"/>
      <c r="J956" s="73"/>
      <c r="K956" s="73"/>
      <c r="L956" s="73"/>
      <c r="M956" s="73"/>
      <c r="N956" s="73"/>
      <c r="O956" s="73"/>
      <c r="P956" s="73"/>
      <c r="Q956" s="73"/>
      <c r="R956" s="73"/>
      <c r="S956" s="73"/>
      <c r="T956" s="73"/>
      <c r="U956" s="73"/>
      <c r="V956" s="73"/>
      <c r="W956" s="73"/>
      <c r="X956" s="73"/>
      <c r="Y956" s="73"/>
      <c r="Z956" s="105"/>
    </row>
    <row r="957" spans="2:26" x14ac:dyDescent="0.25">
      <c r="B957" s="10" t="s">
        <v>214</v>
      </c>
      <c r="C957" s="2"/>
      <c r="D957" s="2"/>
      <c r="E957" s="2" t="s">
        <v>213</v>
      </c>
      <c r="F957" s="184">
        <f t="shared" ref="F957:Z957" si="468">F547</f>
        <v>211.2</v>
      </c>
      <c r="G957" s="73">
        <f t="shared" si="468"/>
        <v>211.2</v>
      </c>
      <c r="H957" s="73">
        <f t="shared" si="468"/>
        <v>239.4</v>
      </c>
      <c r="I957" s="73">
        <f t="shared" si="468"/>
        <v>251.37</v>
      </c>
      <c r="J957" s="73">
        <f t="shared" si="468"/>
        <v>263.93850000000003</v>
      </c>
      <c r="K957" s="73">
        <f t="shared" si="468"/>
        <v>277.13542500000005</v>
      </c>
      <c r="L957" s="73">
        <f t="shared" si="468"/>
        <v>277.13542500000005</v>
      </c>
      <c r="M957" s="73">
        <f t="shared" si="468"/>
        <v>277.13542500000005</v>
      </c>
      <c r="N957" s="73">
        <f t="shared" si="468"/>
        <v>277.13542500000005</v>
      </c>
      <c r="O957" s="73">
        <f t="shared" si="468"/>
        <v>277.13542500000005</v>
      </c>
      <c r="P957" s="73">
        <f t="shared" si="468"/>
        <v>277.13542500000005</v>
      </c>
      <c r="Q957" s="73">
        <f t="shared" si="468"/>
        <v>277.13542500000005</v>
      </c>
      <c r="R957" s="73">
        <f t="shared" si="468"/>
        <v>277.13542500000005</v>
      </c>
      <c r="S957" s="73">
        <f t="shared" si="468"/>
        <v>277.13542500000005</v>
      </c>
      <c r="T957" s="73">
        <f t="shared" si="468"/>
        <v>277.13542500000005</v>
      </c>
      <c r="U957" s="73">
        <f t="shared" si="468"/>
        <v>277.13542500000005</v>
      </c>
      <c r="V957" s="73">
        <f t="shared" si="468"/>
        <v>277.13542500000005</v>
      </c>
      <c r="W957" s="73">
        <f t="shared" si="468"/>
        <v>277.13542500000005</v>
      </c>
      <c r="X957" s="73">
        <f t="shared" si="468"/>
        <v>277.13542500000005</v>
      </c>
      <c r="Y957" s="73">
        <f t="shared" si="468"/>
        <v>277.13542500000005</v>
      </c>
      <c r="Z957" s="105">
        <f t="shared" si="468"/>
        <v>277.13542500000005</v>
      </c>
    </row>
    <row r="958" spans="2:26" x14ac:dyDescent="0.25">
      <c r="B958" s="10" t="s">
        <v>215</v>
      </c>
      <c r="C958" s="2"/>
      <c r="D958" s="2"/>
      <c r="E958" s="2" t="s">
        <v>213</v>
      </c>
      <c r="F958" s="184">
        <f t="shared" ref="F958:Z958" si="469">F548</f>
        <v>0</v>
      </c>
      <c r="G958" s="73">
        <f t="shared" si="469"/>
        <v>0</v>
      </c>
      <c r="H958" s="73">
        <f t="shared" si="469"/>
        <v>0</v>
      </c>
      <c r="I958" s="73">
        <f t="shared" si="469"/>
        <v>0</v>
      </c>
      <c r="J958" s="73">
        <f t="shared" si="469"/>
        <v>0</v>
      </c>
      <c r="K958" s="73">
        <f t="shared" si="469"/>
        <v>0</v>
      </c>
      <c r="L958" s="73">
        <f t="shared" si="469"/>
        <v>0</v>
      </c>
      <c r="M958" s="73">
        <f t="shared" si="469"/>
        <v>0</v>
      </c>
      <c r="N958" s="73">
        <f t="shared" si="469"/>
        <v>0</v>
      </c>
      <c r="O958" s="73">
        <f t="shared" si="469"/>
        <v>0</v>
      </c>
      <c r="P958" s="73">
        <f t="shared" si="469"/>
        <v>0</v>
      </c>
      <c r="Q958" s="73">
        <f t="shared" si="469"/>
        <v>0</v>
      </c>
      <c r="R958" s="73">
        <f t="shared" si="469"/>
        <v>0</v>
      </c>
      <c r="S958" s="73">
        <f t="shared" si="469"/>
        <v>0</v>
      </c>
      <c r="T958" s="73">
        <f t="shared" si="469"/>
        <v>0</v>
      </c>
      <c r="U958" s="73">
        <f t="shared" si="469"/>
        <v>0</v>
      </c>
      <c r="V958" s="73">
        <f t="shared" si="469"/>
        <v>0</v>
      </c>
      <c r="W958" s="73">
        <f t="shared" si="469"/>
        <v>0</v>
      </c>
      <c r="X958" s="73">
        <f t="shared" si="469"/>
        <v>0</v>
      </c>
      <c r="Y958" s="73">
        <f t="shared" si="469"/>
        <v>0</v>
      </c>
      <c r="Z958" s="105">
        <f t="shared" si="469"/>
        <v>0</v>
      </c>
    </row>
    <row r="959" spans="2:26" x14ac:dyDescent="0.25">
      <c r="B959" s="12" t="s">
        <v>216</v>
      </c>
      <c r="C959" s="2"/>
      <c r="D959" s="2"/>
      <c r="E959" s="2" t="s">
        <v>213</v>
      </c>
      <c r="F959" s="184">
        <f t="shared" ref="F959:Z959" si="470">F549</f>
        <v>211.2</v>
      </c>
      <c r="G959" s="73">
        <f t="shared" si="470"/>
        <v>211.2</v>
      </c>
      <c r="H959" s="73">
        <f t="shared" si="470"/>
        <v>239.4</v>
      </c>
      <c r="I959" s="73">
        <f t="shared" si="470"/>
        <v>251.37</v>
      </c>
      <c r="J959" s="73">
        <f t="shared" si="470"/>
        <v>263.93850000000003</v>
      </c>
      <c r="K959" s="73">
        <f t="shared" si="470"/>
        <v>277.13542500000005</v>
      </c>
      <c r="L959" s="73">
        <f t="shared" si="470"/>
        <v>277.13542500000005</v>
      </c>
      <c r="M959" s="73">
        <f t="shared" si="470"/>
        <v>277.13542500000005</v>
      </c>
      <c r="N959" s="73">
        <f t="shared" si="470"/>
        <v>277.13542500000005</v>
      </c>
      <c r="O959" s="73">
        <f t="shared" si="470"/>
        <v>277.13542500000005</v>
      </c>
      <c r="P959" s="73">
        <f t="shared" si="470"/>
        <v>277.13542500000005</v>
      </c>
      <c r="Q959" s="73">
        <f t="shared" si="470"/>
        <v>277.13542500000005</v>
      </c>
      <c r="R959" s="73">
        <f t="shared" si="470"/>
        <v>277.13542500000005</v>
      </c>
      <c r="S959" s="73">
        <f t="shared" si="470"/>
        <v>277.13542500000005</v>
      </c>
      <c r="T959" s="73">
        <f t="shared" si="470"/>
        <v>277.13542500000005</v>
      </c>
      <c r="U959" s="73">
        <f t="shared" si="470"/>
        <v>277.13542500000005</v>
      </c>
      <c r="V959" s="73">
        <f t="shared" si="470"/>
        <v>277.13542500000005</v>
      </c>
      <c r="W959" s="73">
        <f t="shared" si="470"/>
        <v>277.13542500000005</v>
      </c>
      <c r="X959" s="73">
        <f t="shared" si="470"/>
        <v>277.13542500000005</v>
      </c>
      <c r="Y959" s="73">
        <f t="shared" si="470"/>
        <v>277.13542500000005</v>
      </c>
      <c r="Z959" s="105">
        <f t="shared" si="470"/>
        <v>277.13542500000005</v>
      </c>
    </row>
    <row r="960" spans="2:26" x14ac:dyDescent="0.25">
      <c r="B960" s="92" t="s">
        <v>217</v>
      </c>
      <c r="C960" s="93"/>
      <c r="D960" s="93"/>
      <c r="E960" s="93" t="s">
        <v>212</v>
      </c>
      <c r="F960" s="186">
        <f t="shared" ref="F960:Z960" si="471">F958*$G$46*F369</f>
        <v>0</v>
      </c>
      <c r="G960" s="124">
        <f t="shared" si="471"/>
        <v>0</v>
      </c>
      <c r="H960" s="124">
        <f t="shared" si="471"/>
        <v>0</v>
      </c>
      <c r="I960" s="124">
        <f t="shared" si="471"/>
        <v>0</v>
      </c>
      <c r="J960" s="124">
        <f t="shared" si="471"/>
        <v>0</v>
      </c>
      <c r="K960" s="124">
        <f t="shared" si="471"/>
        <v>0</v>
      </c>
      <c r="L960" s="124">
        <f t="shared" si="471"/>
        <v>0</v>
      </c>
      <c r="M960" s="124">
        <f t="shared" si="471"/>
        <v>0</v>
      </c>
      <c r="N960" s="124">
        <f t="shared" si="471"/>
        <v>0</v>
      </c>
      <c r="O960" s="124">
        <f t="shared" si="471"/>
        <v>0</v>
      </c>
      <c r="P960" s="124">
        <f t="shared" si="471"/>
        <v>0</v>
      </c>
      <c r="Q960" s="124">
        <f t="shared" si="471"/>
        <v>0</v>
      </c>
      <c r="R960" s="124">
        <f t="shared" si="471"/>
        <v>0</v>
      </c>
      <c r="S960" s="124">
        <f t="shared" si="471"/>
        <v>0</v>
      </c>
      <c r="T960" s="124">
        <f t="shared" si="471"/>
        <v>0</v>
      </c>
      <c r="U960" s="124">
        <f t="shared" si="471"/>
        <v>0</v>
      </c>
      <c r="V960" s="124">
        <f t="shared" si="471"/>
        <v>0</v>
      </c>
      <c r="W960" s="124">
        <f t="shared" si="471"/>
        <v>0</v>
      </c>
      <c r="X960" s="124">
        <f t="shared" si="471"/>
        <v>0</v>
      </c>
      <c r="Y960" s="124">
        <f t="shared" si="471"/>
        <v>0</v>
      </c>
      <c r="Z960" s="125">
        <f t="shared" si="471"/>
        <v>0</v>
      </c>
    </row>
    <row r="961" spans="2:26" x14ac:dyDescent="0.25">
      <c r="B961" s="81" t="s">
        <v>218</v>
      </c>
      <c r="C961" s="22"/>
      <c r="D961" s="22"/>
      <c r="E961" s="22" t="s">
        <v>212</v>
      </c>
      <c r="F961" s="189">
        <f t="shared" ref="F961:Z961" si="472">F959*$G$46*F369</f>
        <v>84480</v>
      </c>
      <c r="G961" s="190">
        <f t="shared" si="472"/>
        <v>84480</v>
      </c>
      <c r="H961" s="190">
        <f t="shared" si="472"/>
        <v>95760</v>
      </c>
      <c r="I961" s="190">
        <f t="shared" si="472"/>
        <v>100548</v>
      </c>
      <c r="J961" s="190">
        <f t="shared" si="472"/>
        <v>105575.40000000001</v>
      </c>
      <c r="K961" s="190">
        <f t="shared" si="472"/>
        <v>110854.17000000003</v>
      </c>
      <c r="L961" s="190">
        <f t="shared" si="472"/>
        <v>110854.17000000003</v>
      </c>
      <c r="M961" s="190">
        <f t="shared" si="472"/>
        <v>110854.17000000003</v>
      </c>
      <c r="N961" s="190">
        <f t="shared" si="472"/>
        <v>110854.17000000003</v>
      </c>
      <c r="O961" s="190">
        <f t="shared" si="472"/>
        <v>110854.17000000003</v>
      </c>
      <c r="P961" s="190">
        <f t="shared" si="472"/>
        <v>110854.17000000003</v>
      </c>
      <c r="Q961" s="190">
        <f t="shared" si="472"/>
        <v>110854.17000000003</v>
      </c>
      <c r="R961" s="190">
        <f t="shared" si="472"/>
        <v>110854.17000000003</v>
      </c>
      <c r="S961" s="190">
        <f t="shared" si="472"/>
        <v>110854.17000000003</v>
      </c>
      <c r="T961" s="190">
        <f t="shared" si="472"/>
        <v>110854.17000000003</v>
      </c>
      <c r="U961" s="190">
        <f t="shared" si="472"/>
        <v>110854.17000000003</v>
      </c>
      <c r="V961" s="190">
        <f t="shared" si="472"/>
        <v>110854.17000000003</v>
      </c>
      <c r="W961" s="190">
        <f t="shared" si="472"/>
        <v>110854.17000000003</v>
      </c>
      <c r="X961" s="190">
        <f t="shared" si="472"/>
        <v>110854.17000000003</v>
      </c>
      <c r="Y961" s="190">
        <f t="shared" si="472"/>
        <v>110854.17000000003</v>
      </c>
      <c r="Z961" s="298">
        <f t="shared" si="472"/>
        <v>110854.17000000003</v>
      </c>
    </row>
    <row r="962" spans="2:26" x14ac:dyDescent="0.25">
      <c r="B962" s="10"/>
      <c r="C962" s="2"/>
      <c r="D962" s="2"/>
      <c r="E962" s="2"/>
      <c r="F962" s="184"/>
      <c r="G962" s="73"/>
      <c r="H962" s="73"/>
      <c r="I962" s="73"/>
      <c r="J962" s="73"/>
      <c r="K962" s="73"/>
      <c r="L962" s="73"/>
      <c r="M962" s="73"/>
      <c r="N962" s="73"/>
      <c r="O962" s="73"/>
      <c r="P962" s="73"/>
      <c r="Q962" s="73"/>
      <c r="R962" s="73"/>
      <c r="S962" s="73"/>
      <c r="T962" s="73"/>
      <c r="U962" s="73"/>
      <c r="V962" s="73"/>
      <c r="W962" s="73"/>
      <c r="X962" s="73"/>
      <c r="Y962" s="73"/>
      <c r="Z962" s="105"/>
    </row>
    <row r="963" spans="2:26" x14ac:dyDescent="0.25">
      <c r="B963" s="78" t="s">
        <v>207</v>
      </c>
      <c r="C963" s="2"/>
      <c r="D963" s="2"/>
      <c r="E963" s="2"/>
      <c r="F963" s="184"/>
      <c r="G963" s="73"/>
      <c r="H963" s="73"/>
      <c r="I963" s="73"/>
      <c r="J963" s="73"/>
      <c r="K963" s="73"/>
      <c r="L963" s="73"/>
      <c r="M963" s="73"/>
      <c r="N963" s="73"/>
      <c r="O963" s="73"/>
      <c r="P963" s="73"/>
      <c r="Q963" s="73"/>
      <c r="R963" s="73"/>
      <c r="S963" s="73"/>
      <c r="T963" s="73"/>
      <c r="U963" s="73"/>
      <c r="V963" s="73"/>
      <c r="W963" s="73"/>
      <c r="X963" s="73"/>
      <c r="Y963" s="73"/>
      <c r="Z963" s="105"/>
    </row>
    <row r="964" spans="2:26" x14ac:dyDescent="0.25">
      <c r="B964" s="10" t="s">
        <v>214</v>
      </c>
      <c r="C964" s="2"/>
      <c r="D964" s="2"/>
      <c r="E964" s="2" t="s">
        <v>313</v>
      </c>
      <c r="F964" s="184">
        <f t="shared" ref="F964:Z964" si="473">F554</f>
        <v>27709</v>
      </c>
      <c r="G964" s="73">
        <f t="shared" si="473"/>
        <v>27709</v>
      </c>
      <c r="H964" s="73">
        <f t="shared" si="473"/>
        <v>31408.78125</v>
      </c>
      <c r="I964" s="73">
        <f t="shared" si="473"/>
        <v>32979.220312500001</v>
      </c>
      <c r="J964" s="73">
        <f t="shared" si="473"/>
        <v>34628.181328125</v>
      </c>
      <c r="K964" s="73">
        <f t="shared" si="473"/>
        <v>36359.590394531253</v>
      </c>
      <c r="L964" s="73">
        <f t="shared" si="473"/>
        <v>36359.590394531253</v>
      </c>
      <c r="M964" s="73">
        <f t="shared" si="473"/>
        <v>36359.590394531253</v>
      </c>
      <c r="N964" s="73">
        <f t="shared" si="473"/>
        <v>36359.590394531253</v>
      </c>
      <c r="O964" s="73">
        <f t="shared" si="473"/>
        <v>36359.590394531253</v>
      </c>
      <c r="P964" s="73">
        <f t="shared" si="473"/>
        <v>36359.590394531253</v>
      </c>
      <c r="Q964" s="73">
        <f t="shared" si="473"/>
        <v>36359.590394531253</v>
      </c>
      <c r="R964" s="73">
        <f t="shared" si="473"/>
        <v>36359.590394531253</v>
      </c>
      <c r="S964" s="73">
        <f t="shared" si="473"/>
        <v>36359.590394531253</v>
      </c>
      <c r="T964" s="73">
        <f t="shared" si="473"/>
        <v>36359.590394531253</v>
      </c>
      <c r="U964" s="73">
        <f t="shared" si="473"/>
        <v>36359.590394531253</v>
      </c>
      <c r="V964" s="73">
        <f t="shared" si="473"/>
        <v>36359.590394531253</v>
      </c>
      <c r="W964" s="73">
        <f t="shared" si="473"/>
        <v>36359.590394531253</v>
      </c>
      <c r="X964" s="73">
        <f t="shared" si="473"/>
        <v>36359.590394531253</v>
      </c>
      <c r="Y964" s="73">
        <f t="shared" si="473"/>
        <v>36359.590394531253</v>
      </c>
      <c r="Z964" s="105">
        <f t="shared" si="473"/>
        <v>36359.590394531253</v>
      </c>
    </row>
    <row r="965" spans="2:26" x14ac:dyDescent="0.25">
      <c r="B965" s="10" t="s">
        <v>215</v>
      </c>
      <c r="C965" s="2"/>
      <c r="D965" s="2"/>
      <c r="E965" s="2" t="s">
        <v>313</v>
      </c>
      <c r="F965" s="184">
        <f t="shared" ref="F965:Z965" si="474">F555</f>
        <v>554.18000000000006</v>
      </c>
      <c r="G965" s="73">
        <f t="shared" si="474"/>
        <v>554.18000000000006</v>
      </c>
      <c r="H965" s="73">
        <f t="shared" si="474"/>
        <v>628.17562499999997</v>
      </c>
      <c r="I965" s="73">
        <f t="shared" si="474"/>
        <v>659.58440625000003</v>
      </c>
      <c r="J965" s="73">
        <f t="shared" si="474"/>
        <v>692.56362656249996</v>
      </c>
      <c r="K965" s="73">
        <f t="shared" si="474"/>
        <v>727.19180789062511</v>
      </c>
      <c r="L965" s="73">
        <f t="shared" si="474"/>
        <v>727.19180789062511</v>
      </c>
      <c r="M965" s="73">
        <f t="shared" si="474"/>
        <v>727.19180789062511</v>
      </c>
      <c r="N965" s="73">
        <f t="shared" si="474"/>
        <v>727.19180789062511</v>
      </c>
      <c r="O965" s="73">
        <f t="shared" si="474"/>
        <v>727.19180789062511</v>
      </c>
      <c r="P965" s="73">
        <f t="shared" si="474"/>
        <v>727.19180789062511</v>
      </c>
      <c r="Q965" s="73">
        <f t="shared" si="474"/>
        <v>727.19180789062511</v>
      </c>
      <c r="R965" s="73">
        <f t="shared" si="474"/>
        <v>727.19180789062511</v>
      </c>
      <c r="S965" s="73">
        <f t="shared" si="474"/>
        <v>727.19180789062511</v>
      </c>
      <c r="T965" s="73">
        <f t="shared" si="474"/>
        <v>727.19180789062511</v>
      </c>
      <c r="U965" s="73">
        <f t="shared" si="474"/>
        <v>727.19180789062511</v>
      </c>
      <c r="V965" s="73">
        <f t="shared" si="474"/>
        <v>727.19180789062511</v>
      </c>
      <c r="W965" s="73">
        <f t="shared" si="474"/>
        <v>727.19180789062511</v>
      </c>
      <c r="X965" s="73">
        <f t="shared" si="474"/>
        <v>727.19180789062511</v>
      </c>
      <c r="Y965" s="73">
        <f t="shared" si="474"/>
        <v>727.19180789062511</v>
      </c>
      <c r="Z965" s="105">
        <f t="shared" si="474"/>
        <v>727.19180789062511</v>
      </c>
    </row>
    <row r="966" spans="2:26" x14ac:dyDescent="0.25">
      <c r="B966" s="12" t="s">
        <v>216</v>
      </c>
      <c r="C966" s="2"/>
      <c r="D966" s="2"/>
      <c r="E966" s="2" t="s">
        <v>313</v>
      </c>
      <c r="F966" s="184">
        <f t="shared" ref="F966:Z966" si="475">F556</f>
        <v>27154.82</v>
      </c>
      <c r="G966" s="73">
        <f t="shared" si="475"/>
        <v>27154.82</v>
      </c>
      <c r="H966" s="73">
        <f t="shared" si="475"/>
        <v>30780.605625</v>
      </c>
      <c r="I966" s="73">
        <f t="shared" si="475"/>
        <v>32319.635906250001</v>
      </c>
      <c r="J966" s="73">
        <f t="shared" si="475"/>
        <v>33935.6177015625</v>
      </c>
      <c r="K966" s="73">
        <f t="shared" si="475"/>
        <v>35632.398586640629</v>
      </c>
      <c r="L966" s="73">
        <f t="shared" si="475"/>
        <v>35632.398586640629</v>
      </c>
      <c r="M966" s="73">
        <f t="shared" si="475"/>
        <v>35632.398586640629</v>
      </c>
      <c r="N966" s="73">
        <f t="shared" si="475"/>
        <v>35632.398586640629</v>
      </c>
      <c r="O966" s="73">
        <f t="shared" si="475"/>
        <v>35632.398586640629</v>
      </c>
      <c r="P966" s="73">
        <f t="shared" si="475"/>
        <v>35632.398586640629</v>
      </c>
      <c r="Q966" s="73">
        <f t="shared" si="475"/>
        <v>35632.398586640629</v>
      </c>
      <c r="R966" s="73">
        <f t="shared" si="475"/>
        <v>35632.398586640629</v>
      </c>
      <c r="S966" s="73">
        <f t="shared" si="475"/>
        <v>35632.398586640629</v>
      </c>
      <c r="T966" s="73">
        <f t="shared" si="475"/>
        <v>35632.398586640629</v>
      </c>
      <c r="U966" s="73">
        <f t="shared" si="475"/>
        <v>35632.398586640629</v>
      </c>
      <c r="V966" s="73">
        <f t="shared" si="475"/>
        <v>35632.398586640629</v>
      </c>
      <c r="W966" s="73">
        <f t="shared" si="475"/>
        <v>35632.398586640629</v>
      </c>
      <c r="X966" s="73">
        <f t="shared" si="475"/>
        <v>35632.398586640629</v>
      </c>
      <c r="Y966" s="73">
        <f t="shared" si="475"/>
        <v>35632.398586640629</v>
      </c>
      <c r="Z966" s="105">
        <f t="shared" si="475"/>
        <v>35632.398586640629</v>
      </c>
    </row>
    <row r="967" spans="2:26" x14ac:dyDescent="0.25">
      <c r="B967" s="92" t="s">
        <v>217</v>
      </c>
      <c r="C967" s="93"/>
      <c r="D967" s="93"/>
      <c r="E967" s="93" t="s">
        <v>212</v>
      </c>
      <c r="F967" s="186">
        <f t="shared" ref="F967:Z967" si="476">F965*$G$47*F370</f>
        <v>1246.9050000000002</v>
      </c>
      <c r="G967" s="124">
        <f t="shared" si="476"/>
        <v>1246.9050000000002</v>
      </c>
      <c r="H967" s="124">
        <f t="shared" si="476"/>
        <v>1413.3951562499999</v>
      </c>
      <c r="I967" s="124">
        <f t="shared" si="476"/>
        <v>1484.0649140625001</v>
      </c>
      <c r="J967" s="124">
        <f t="shared" si="476"/>
        <v>1558.2681597656249</v>
      </c>
      <c r="K967" s="124">
        <f t="shared" si="476"/>
        <v>1636.1815677539066</v>
      </c>
      <c r="L967" s="124">
        <f t="shared" si="476"/>
        <v>1636.1815677539066</v>
      </c>
      <c r="M967" s="124">
        <f t="shared" si="476"/>
        <v>1636.1815677539066</v>
      </c>
      <c r="N967" s="124">
        <f t="shared" si="476"/>
        <v>1636.1815677539066</v>
      </c>
      <c r="O967" s="124">
        <f t="shared" si="476"/>
        <v>1636.1815677539066</v>
      </c>
      <c r="P967" s="124">
        <f t="shared" si="476"/>
        <v>1636.1815677539066</v>
      </c>
      <c r="Q967" s="124">
        <f t="shared" si="476"/>
        <v>1636.1815677539066</v>
      </c>
      <c r="R967" s="124">
        <f t="shared" si="476"/>
        <v>1636.1815677539066</v>
      </c>
      <c r="S967" s="124">
        <f t="shared" si="476"/>
        <v>1636.1815677539066</v>
      </c>
      <c r="T967" s="124">
        <f t="shared" si="476"/>
        <v>1636.1815677539066</v>
      </c>
      <c r="U967" s="124">
        <f t="shared" si="476"/>
        <v>1636.1815677539066</v>
      </c>
      <c r="V967" s="124">
        <f t="shared" si="476"/>
        <v>1636.1815677539066</v>
      </c>
      <c r="W967" s="124">
        <f t="shared" si="476"/>
        <v>1636.1815677539066</v>
      </c>
      <c r="X967" s="124">
        <f t="shared" si="476"/>
        <v>1636.1815677539066</v>
      </c>
      <c r="Y967" s="124">
        <f t="shared" si="476"/>
        <v>1636.1815677539066</v>
      </c>
      <c r="Z967" s="125">
        <f t="shared" si="476"/>
        <v>1636.1815677539066</v>
      </c>
    </row>
    <row r="968" spans="2:26" x14ac:dyDescent="0.25">
      <c r="B968" s="81" t="s">
        <v>218</v>
      </c>
      <c r="C968" s="22"/>
      <c r="D968" s="22"/>
      <c r="E968" s="22" t="s">
        <v>212</v>
      </c>
      <c r="F968" s="189">
        <f t="shared" ref="F968:Z968" si="477">F966*$G$47*F370</f>
        <v>61098.345000000001</v>
      </c>
      <c r="G968" s="190">
        <f t="shared" si="477"/>
        <v>61098.345000000001</v>
      </c>
      <c r="H968" s="190">
        <f t="shared" si="477"/>
        <v>69256.362656249999</v>
      </c>
      <c r="I968" s="190">
        <f t="shared" si="477"/>
        <v>72719.180789062506</v>
      </c>
      <c r="J968" s="190">
        <f t="shared" si="477"/>
        <v>76355.139828515617</v>
      </c>
      <c r="K968" s="190">
        <f t="shared" si="477"/>
        <v>80172.896819941408</v>
      </c>
      <c r="L968" s="190">
        <f t="shared" si="477"/>
        <v>80172.896819941408</v>
      </c>
      <c r="M968" s="190">
        <f t="shared" si="477"/>
        <v>80172.896819941408</v>
      </c>
      <c r="N968" s="190">
        <f t="shared" si="477"/>
        <v>80172.896819941408</v>
      </c>
      <c r="O968" s="190">
        <f t="shared" si="477"/>
        <v>80172.896819941408</v>
      </c>
      <c r="P968" s="190">
        <f t="shared" si="477"/>
        <v>80172.896819941408</v>
      </c>
      <c r="Q968" s="190">
        <f t="shared" si="477"/>
        <v>80172.896819941408</v>
      </c>
      <c r="R968" s="190">
        <f t="shared" si="477"/>
        <v>80172.896819941408</v>
      </c>
      <c r="S968" s="190">
        <f t="shared" si="477"/>
        <v>80172.896819941408</v>
      </c>
      <c r="T968" s="190">
        <f t="shared" si="477"/>
        <v>80172.896819941408</v>
      </c>
      <c r="U968" s="190">
        <f t="shared" si="477"/>
        <v>80172.896819941408</v>
      </c>
      <c r="V968" s="190">
        <f t="shared" si="477"/>
        <v>80172.896819941408</v>
      </c>
      <c r="W968" s="190">
        <f t="shared" si="477"/>
        <v>80172.896819941408</v>
      </c>
      <c r="X968" s="190">
        <f t="shared" si="477"/>
        <v>80172.896819941408</v>
      </c>
      <c r="Y968" s="190">
        <f t="shared" si="477"/>
        <v>80172.896819941408</v>
      </c>
      <c r="Z968" s="298">
        <f t="shared" si="477"/>
        <v>80172.896819941408</v>
      </c>
    </row>
    <row r="969" spans="2:26" x14ac:dyDescent="0.25">
      <c r="B969" s="10"/>
      <c r="C969" s="2"/>
      <c r="D969" s="2"/>
      <c r="E969" s="2"/>
      <c r="F969" s="184"/>
      <c r="G969" s="73"/>
      <c r="H969" s="73"/>
      <c r="I969" s="73"/>
      <c r="J969" s="73"/>
      <c r="K969" s="73"/>
      <c r="L969" s="73"/>
      <c r="M969" s="73"/>
      <c r="N969" s="73"/>
      <c r="O969" s="73"/>
      <c r="P969" s="73"/>
      <c r="Q969" s="73"/>
      <c r="R969" s="73"/>
      <c r="S969" s="73"/>
      <c r="T969" s="73"/>
      <c r="U969" s="73"/>
      <c r="V969" s="73"/>
      <c r="W969" s="73"/>
      <c r="X969" s="73"/>
      <c r="Y969" s="73"/>
      <c r="Z969" s="105"/>
    </row>
    <row r="970" spans="2:26" x14ac:dyDescent="0.25">
      <c r="B970" s="78" t="s">
        <v>176</v>
      </c>
      <c r="C970" s="2"/>
      <c r="D970" s="2"/>
      <c r="E970" s="2"/>
      <c r="F970" s="184"/>
      <c r="G970" s="73"/>
      <c r="H970" s="73"/>
      <c r="I970" s="73"/>
      <c r="J970" s="73"/>
      <c r="K970" s="73"/>
      <c r="L970" s="73"/>
      <c r="M970" s="73"/>
      <c r="N970" s="73"/>
      <c r="O970" s="73"/>
      <c r="P970" s="73"/>
      <c r="Q970" s="73"/>
      <c r="R970" s="73"/>
      <c r="S970" s="73"/>
      <c r="T970" s="73"/>
      <c r="U970" s="73"/>
      <c r="V970" s="73"/>
      <c r="W970" s="73"/>
      <c r="X970" s="73"/>
      <c r="Y970" s="73"/>
      <c r="Z970" s="105"/>
    </row>
    <row r="971" spans="2:26" x14ac:dyDescent="0.25">
      <c r="B971" s="10" t="s">
        <v>214</v>
      </c>
      <c r="C971" s="2"/>
      <c r="D971" s="2"/>
      <c r="E971" s="2" t="s">
        <v>213</v>
      </c>
      <c r="F971" s="184">
        <f t="shared" ref="F971:Z971" si="478">F561</f>
        <v>14.107499999999998</v>
      </c>
      <c r="G971" s="73">
        <f t="shared" si="478"/>
        <v>14.107499999999998</v>
      </c>
      <c r="H971" s="73">
        <f t="shared" si="478"/>
        <v>15.334852499999997</v>
      </c>
      <c r="I971" s="73">
        <f t="shared" si="478"/>
        <v>16.668984667499995</v>
      </c>
      <c r="J971" s="73">
        <f t="shared" si="478"/>
        <v>18.119186333572493</v>
      </c>
      <c r="K971" s="73">
        <f t="shared" si="478"/>
        <v>19.695555544593301</v>
      </c>
      <c r="L971" s="73">
        <f t="shared" si="478"/>
        <v>19.695555544593301</v>
      </c>
      <c r="M971" s="73">
        <f t="shared" si="478"/>
        <v>19.695555544593301</v>
      </c>
      <c r="N971" s="73">
        <f t="shared" si="478"/>
        <v>19.695555544593301</v>
      </c>
      <c r="O971" s="73">
        <f t="shared" si="478"/>
        <v>19.695555544593301</v>
      </c>
      <c r="P971" s="73">
        <f t="shared" si="478"/>
        <v>19.695555544593301</v>
      </c>
      <c r="Q971" s="73">
        <f t="shared" si="478"/>
        <v>19.695555544593301</v>
      </c>
      <c r="R971" s="73">
        <f t="shared" si="478"/>
        <v>19.695555544593301</v>
      </c>
      <c r="S971" s="73">
        <f t="shared" si="478"/>
        <v>19.695555544593301</v>
      </c>
      <c r="T971" s="73">
        <f t="shared" si="478"/>
        <v>19.695555544593301</v>
      </c>
      <c r="U971" s="73">
        <f t="shared" si="478"/>
        <v>19.695555544593301</v>
      </c>
      <c r="V971" s="73">
        <f t="shared" si="478"/>
        <v>19.695555544593301</v>
      </c>
      <c r="W971" s="73">
        <f t="shared" si="478"/>
        <v>19.695555544593301</v>
      </c>
      <c r="X971" s="73">
        <f t="shared" si="478"/>
        <v>19.695555544593301</v>
      </c>
      <c r="Y971" s="73">
        <f t="shared" si="478"/>
        <v>19.695555544593301</v>
      </c>
      <c r="Z971" s="105">
        <f t="shared" si="478"/>
        <v>19.695555544593301</v>
      </c>
    </row>
    <row r="972" spans="2:26" x14ac:dyDescent="0.25">
      <c r="B972" s="10" t="s">
        <v>215</v>
      </c>
      <c r="C972" s="2"/>
      <c r="D972" s="2"/>
      <c r="E972" s="2" t="s">
        <v>213</v>
      </c>
      <c r="F972" s="184">
        <f t="shared" ref="F972:Z972" si="479">F562</f>
        <v>0</v>
      </c>
      <c r="G972" s="73">
        <f t="shared" si="479"/>
        <v>0</v>
      </c>
      <c r="H972" s="73">
        <f t="shared" si="479"/>
        <v>0</v>
      </c>
      <c r="I972" s="73">
        <f t="shared" si="479"/>
        <v>0</v>
      </c>
      <c r="J972" s="73">
        <f t="shared" si="479"/>
        <v>0</v>
      </c>
      <c r="K972" s="73">
        <f t="shared" si="479"/>
        <v>0</v>
      </c>
      <c r="L972" s="73">
        <f t="shared" si="479"/>
        <v>0</v>
      </c>
      <c r="M972" s="73">
        <f t="shared" si="479"/>
        <v>0</v>
      </c>
      <c r="N972" s="73">
        <f t="shared" si="479"/>
        <v>0</v>
      </c>
      <c r="O972" s="73">
        <f t="shared" si="479"/>
        <v>0</v>
      </c>
      <c r="P972" s="73">
        <f t="shared" si="479"/>
        <v>0</v>
      </c>
      <c r="Q972" s="73">
        <f t="shared" si="479"/>
        <v>0</v>
      </c>
      <c r="R972" s="73">
        <f t="shared" si="479"/>
        <v>0</v>
      </c>
      <c r="S972" s="73">
        <f t="shared" si="479"/>
        <v>0</v>
      </c>
      <c r="T972" s="73">
        <f t="shared" si="479"/>
        <v>0</v>
      </c>
      <c r="U972" s="73">
        <f t="shared" si="479"/>
        <v>0</v>
      </c>
      <c r="V972" s="73">
        <f t="shared" si="479"/>
        <v>0</v>
      </c>
      <c r="W972" s="73">
        <f t="shared" si="479"/>
        <v>0</v>
      </c>
      <c r="X972" s="73">
        <f t="shared" si="479"/>
        <v>0</v>
      </c>
      <c r="Y972" s="73">
        <f t="shared" si="479"/>
        <v>0</v>
      </c>
      <c r="Z972" s="105">
        <f t="shared" si="479"/>
        <v>0</v>
      </c>
    </row>
    <row r="973" spans="2:26" x14ac:dyDescent="0.25">
      <c r="B973" s="12" t="s">
        <v>216</v>
      </c>
      <c r="C973" s="2"/>
      <c r="D973" s="2"/>
      <c r="E973" s="2" t="s">
        <v>213</v>
      </c>
      <c r="F973" s="184">
        <f t="shared" ref="F973:Z973" si="480">F563</f>
        <v>14.107499999999998</v>
      </c>
      <c r="G973" s="73">
        <f t="shared" si="480"/>
        <v>14.107499999999998</v>
      </c>
      <c r="H973" s="73">
        <f t="shared" si="480"/>
        <v>15.334852499999997</v>
      </c>
      <c r="I973" s="73">
        <f t="shared" si="480"/>
        <v>16.668984667499995</v>
      </c>
      <c r="J973" s="73">
        <f t="shared" si="480"/>
        <v>18.119186333572493</v>
      </c>
      <c r="K973" s="73">
        <f t="shared" si="480"/>
        <v>19.695555544593301</v>
      </c>
      <c r="L973" s="73">
        <f t="shared" si="480"/>
        <v>19.695555544593301</v>
      </c>
      <c r="M973" s="73">
        <f t="shared" si="480"/>
        <v>19.695555544593301</v>
      </c>
      <c r="N973" s="73">
        <f t="shared" si="480"/>
        <v>19.695555544593301</v>
      </c>
      <c r="O973" s="73">
        <f t="shared" si="480"/>
        <v>19.695555544593301</v>
      </c>
      <c r="P973" s="73">
        <f t="shared" si="480"/>
        <v>19.695555544593301</v>
      </c>
      <c r="Q973" s="73">
        <f t="shared" si="480"/>
        <v>19.695555544593301</v>
      </c>
      <c r="R973" s="73">
        <f t="shared" si="480"/>
        <v>19.695555544593301</v>
      </c>
      <c r="S973" s="73">
        <f t="shared" si="480"/>
        <v>19.695555544593301</v>
      </c>
      <c r="T973" s="73">
        <f t="shared" si="480"/>
        <v>19.695555544593301</v>
      </c>
      <c r="U973" s="73">
        <f t="shared" si="480"/>
        <v>19.695555544593301</v>
      </c>
      <c r="V973" s="73">
        <f t="shared" si="480"/>
        <v>19.695555544593301</v>
      </c>
      <c r="W973" s="73">
        <f t="shared" si="480"/>
        <v>19.695555544593301</v>
      </c>
      <c r="X973" s="73">
        <f t="shared" si="480"/>
        <v>19.695555544593301</v>
      </c>
      <c r="Y973" s="73">
        <f t="shared" si="480"/>
        <v>19.695555544593301</v>
      </c>
      <c r="Z973" s="105">
        <f t="shared" si="480"/>
        <v>19.695555544593301</v>
      </c>
    </row>
    <row r="974" spans="2:26" x14ac:dyDescent="0.25">
      <c r="B974" s="92" t="s">
        <v>217</v>
      </c>
      <c r="C974" s="93"/>
      <c r="D974" s="93"/>
      <c r="E974" s="93" t="s">
        <v>212</v>
      </c>
      <c r="F974" s="186">
        <f t="shared" ref="F974:Z974" si="481">F972*$G$48*F371</f>
        <v>0</v>
      </c>
      <c r="G974" s="124">
        <f t="shared" si="481"/>
        <v>0</v>
      </c>
      <c r="H974" s="124">
        <f t="shared" si="481"/>
        <v>0</v>
      </c>
      <c r="I974" s="124">
        <f t="shared" si="481"/>
        <v>0</v>
      </c>
      <c r="J974" s="124">
        <f t="shared" si="481"/>
        <v>0</v>
      </c>
      <c r="K974" s="124">
        <f t="shared" si="481"/>
        <v>0</v>
      </c>
      <c r="L974" s="124">
        <f t="shared" si="481"/>
        <v>0</v>
      </c>
      <c r="M974" s="124">
        <f t="shared" si="481"/>
        <v>0</v>
      </c>
      <c r="N974" s="124">
        <f t="shared" si="481"/>
        <v>0</v>
      </c>
      <c r="O974" s="124">
        <f t="shared" si="481"/>
        <v>0</v>
      </c>
      <c r="P974" s="124">
        <f t="shared" si="481"/>
        <v>0</v>
      </c>
      <c r="Q974" s="124">
        <f t="shared" si="481"/>
        <v>0</v>
      </c>
      <c r="R974" s="124">
        <f t="shared" si="481"/>
        <v>0</v>
      </c>
      <c r="S974" s="124">
        <f t="shared" si="481"/>
        <v>0</v>
      </c>
      <c r="T974" s="124">
        <f t="shared" si="481"/>
        <v>0</v>
      </c>
      <c r="U974" s="124">
        <f t="shared" si="481"/>
        <v>0</v>
      </c>
      <c r="V974" s="124">
        <f t="shared" si="481"/>
        <v>0</v>
      </c>
      <c r="W974" s="124">
        <f t="shared" si="481"/>
        <v>0</v>
      </c>
      <c r="X974" s="124">
        <f t="shared" si="481"/>
        <v>0</v>
      </c>
      <c r="Y974" s="124">
        <f t="shared" si="481"/>
        <v>0</v>
      </c>
      <c r="Z974" s="125">
        <f t="shared" si="481"/>
        <v>0</v>
      </c>
    </row>
    <row r="975" spans="2:26" ht="15.75" thickBot="1" x14ac:dyDescent="0.3">
      <c r="B975" s="18" t="s">
        <v>218</v>
      </c>
      <c r="C975" s="14"/>
      <c r="D975" s="14"/>
      <c r="E975" s="14" t="s">
        <v>212</v>
      </c>
      <c r="F975" s="191">
        <f t="shared" ref="F975:Z975" si="482">F973*$G$48*F371</f>
        <v>12696.749999999998</v>
      </c>
      <c r="G975" s="192">
        <f t="shared" si="482"/>
        <v>12696.749999999998</v>
      </c>
      <c r="H975" s="192">
        <f t="shared" si="482"/>
        <v>13801.367249999998</v>
      </c>
      <c r="I975" s="192">
        <f t="shared" si="482"/>
        <v>15002.086200749995</v>
      </c>
      <c r="J975" s="192">
        <f t="shared" si="482"/>
        <v>16307.267700215243</v>
      </c>
      <c r="K975" s="192">
        <f t="shared" si="482"/>
        <v>17725.999990133972</v>
      </c>
      <c r="L975" s="192">
        <f t="shared" si="482"/>
        <v>17725.999990133972</v>
      </c>
      <c r="M975" s="192">
        <f t="shared" si="482"/>
        <v>17725.999990133972</v>
      </c>
      <c r="N975" s="192">
        <f t="shared" si="482"/>
        <v>17725.999990133972</v>
      </c>
      <c r="O975" s="192">
        <f t="shared" si="482"/>
        <v>17725.999990133972</v>
      </c>
      <c r="P975" s="192">
        <f t="shared" si="482"/>
        <v>17725.999990133972</v>
      </c>
      <c r="Q975" s="192">
        <f t="shared" si="482"/>
        <v>17725.999990133972</v>
      </c>
      <c r="R975" s="192">
        <f t="shared" si="482"/>
        <v>17725.999990133972</v>
      </c>
      <c r="S975" s="192">
        <f t="shared" si="482"/>
        <v>17725.999990133972</v>
      </c>
      <c r="T975" s="192">
        <f t="shared" si="482"/>
        <v>17725.999990133972</v>
      </c>
      <c r="U975" s="192">
        <f t="shared" si="482"/>
        <v>17725.999990133972</v>
      </c>
      <c r="V975" s="192">
        <f t="shared" si="482"/>
        <v>17725.999990133972</v>
      </c>
      <c r="W975" s="192">
        <f t="shared" si="482"/>
        <v>17725.999990133972</v>
      </c>
      <c r="X975" s="192">
        <f t="shared" si="482"/>
        <v>17725.999990133972</v>
      </c>
      <c r="Y975" s="192">
        <f t="shared" si="482"/>
        <v>17725.999990133972</v>
      </c>
      <c r="Z975" s="193">
        <f t="shared" si="482"/>
        <v>17725.999990133972</v>
      </c>
    </row>
    <row r="976" spans="2:26" ht="15.75" thickBot="1" x14ac:dyDescent="0.3">
      <c r="B976" s="2"/>
      <c r="C976" s="2"/>
      <c r="D976" s="2"/>
      <c r="E976" s="2"/>
      <c r="F976" s="62"/>
      <c r="G976" s="62"/>
      <c r="H976" s="62"/>
      <c r="I976" s="62"/>
      <c r="J976" s="62"/>
      <c r="K976" s="62"/>
      <c r="L976" s="62"/>
      <c r="M976" s="62"/>
      <c r="N976" s="62"/>
      <c r="O976" s="62"/>
      <c r="P976" s="62"/>
      <c r="Q976" s="62"/>
      <c r="R976" s="62"/>
      <c r="S976" s="62"/>
      <c r="T976" s="62"/>
      <c r="U976" s="62"/>
      <c r="V976" s="62"/>
      <c r="W976" s="62"/>
      <c r="X976" s="62"/>
      <c r="Y976" s="62"/>
      <c r="Z976" s="62"/>
    </row>
    <row r="977" spans="1:26" s="2" customFormat="1" x14ac:dyDescent="0.25">
      <c r="B977" s="35" t="s">
        <v>414</v>
      </c>
      <c r="C977" s="36"/>
      <c r="D977" s="36"/>
      <c r="E977" s="36"/>
      <c r="F977" s="36"/>
      <c r="G977" s="37"/>
      <c r="H977" s="37"/>
      <c r="I977" s="37"/>
      <c r="J977" s="37"/>
      <c r="K977" s="37"/>
      <c r="L977" s="37"/>
      <c r="M977" s="37"/>
      <c r="N977" s="37"/>
      <c r="O977" s="37"/>
      <c r="P977" s="37"/>
      <c r="Q977" s="37"/>
      <c r="R977" s="37"/>
      <c r="S977" s="37"/>
      <c r="T977" s="37"/>
      <c r="U977" s="37"/>
      <c r="V977" s="37"/>
      <c r="W977" s="37"/>
      <c r="X977" s="37"/>
      <c r="Y977" s="37"/>
      <c r="Z977" s="38"/>
    </row>
    <row r="978" spans="1:26" s="4" customFormat="1" x14ac:dyDescent="0.25">
      <c r="B978" s="109"/>
      <c r="C978" s="6"/>
      <c r="D978" s="6"/>
      <c r="E978" s="6"/>
      <c r="F978" s="6"/>
      <c r="Z978" s="64"/>
    </row>
    <row r="979" spans="1:26" x14ac:dyDescent="0.25">
      <c r="B979" s="164" t="s">
        <v>20</v>
      </c>
      <c r="C979" s="32"/>
      <c r="D979" s="32"/>
      <c r="E979" s="165" t="s">
        <v>249</v>
      </c>
      <c r="F979" s="166">
        <v>0</v>
      </c>
      <c r="G979" s="166">
        <v>1</v>
      </c>
      <c r="H979" s="166">
        <v>2</v>
      </c>
      <c r="I979" s="166">
        <v>3</v>
      </c>
      <c r="J979" s="166">
        <v>4</v>
      </c>
      <c r="K979" s="166">
        <v>5</v>
      </c>
      <c r="L979" s="166">
        <v>6</v>
      </c>
      <c r="M979" s="166">
        <v>7</v>
      </c>
      <c r="N979" s="166">
        <v>8</v>
      </c>
      <c r="O979" s="166">
        <v>9</v>
      </c>
      <c r="P979" s="166">
        <v>10</v>
      </c>
      <c r="Q979" s="166">
        <v>11</v>
      </c>
      <c r="R979" s="166">
        <v>12</v>
      </c>
      <c r="S979" s="166">
        <v>13</v>
      </c>
      <c r="T979" s="166">
        <v>14</v>
      </c>
      <c r="U979" s="166">
        <v>15</v>
      </c>
      <c r="V979" s="166">
        <v>16</v>
      </c>
      <c r="W979" s="166">
        <v>17</v>
      </c>
      <c r="X979" s="166">
        <v>18</v>
      </c>
      <c r="Y979" s="166">
        <v>19</v>
      </c>
      <c r="Z979" s="167">
        <v>20</v>
      </c>
    </row>
    <row r="980" spans="1:26" x14ac:dyDescent="0.25">
      <c r="B980" s="10"/>
      <c r="C980" s="2"/>
      <c r="D980" s="2"/>
      <c r="E980" s="3"/>
      <c r="F980" s="95"/>
      <c r="G980" s="96"/>
      <c r="H980" s="96"/>
      <c r="I980" s="96"/>
      <c r="J980" s="96"/>
      <c r="K980" s="96"/>
      <c r="L980" s="96"/>
      <c r="M980" s="96"/>
      <c r="N980" s="96"/>
      <c r="O980" s="96"/>
      <c r="P980" s="96"/>
      <c r="Q980" s="96"/>
      <c r="R980" s="96"/>
      <c r="S980" s="96"/>
      <c r="T980" s="96"/>
      <c r="U980" s="96"/>
      <c r="V980" s="96"/>
      <c r="W980" s="96"/>
      <c r="X980" s="96"/>
      <c r="Y980" s="96"/>
      <c r="Z980" s="97"/>
    </row>
    <row r="981" spans="1:26" x14ac:dyDescent="0.25">
      <c r="A981" s="1"/>
      <c r="B981" s="10" t="s">
        <v>115</v>
      </c>
      <c r="C981" s="2"/>
      <c r="D981" s="2"/>
      <c r="E981" s="3" t="s">
        <v>212</v>
      </c>
      <c r="F981" s="184">
        <f t="shared" ref="F981:Z981" si="483">(F910+F911)*$G$12</f>
        <v>5304.170666666666</v>
      </c>
      <c r="G981" s="73">
        <f t="shared" si="483"/>
        <v>5431.4707626666659</v>
      </c>
      <c r="H981" s="73">
        <f t="shared" si="483"/>
        <v>5561.8260609706649</v>
      </c>
      <c r="I981" s="73">
        <f t="shared" si="483"/>
        <v>5695.3098864339618</v>
      </c>
      <c r="J981" s="73">
        <f t="shared" si="483"/>
        <v>5831.9973237083777</v>
      </c>
      <c r="K981" s="73">
        <f t="shared" si="483"/>
        <v>5971.9652594773797</v>
      </c>
      <c r="L981" s="73">
        <f t="shared" si="483"/>
        <v>6115.2924257048362</v>
      </c>
      <c r="M981" s="73">
        <f t="shared" si="483"/>
        <v>6262.0594439217521</v>
      </c>
      <c r="N981" s="73">
        <f t="shared" si="483"/>
        <v>6412.3488705758755</v>
      </c>
      <c r="O981" s="73">
        <f t="shared" si="483"/>
        <v>6566.245243469697</v>
      </c>
      <c r="P981" s="73">
        <f t="shared" si="483"/>
        <v>6723.835129312969</v>
      </c>
      <c r="Q981" s="73">
        <f t="shared" si="483"/>
        <v>6885.2071724164798</v>
      </c>
      <c r="R981" s="73">
        <f t="shared" si="483"/>
        <v>7050.452144554476</v>
      </c>
      <c r="S981" s="73">
        <f t="shared" si="483"/>
        <v>7219.6629960237833</v>
      </c>
      <c r="T981" s="73">
        <f t="shared" si="483"/>
        <v>7392.9349079283547</v>
      </c>
      <c r="U981" s="73">
        <f t="shared" si="483"/>
        <v>7570.3653457186365</v>
      </c>
      <c r="V981" s="73">
        <f t="shared" si="483"/>
        <v>7752.054114015883</v>
      </c>
      <c r="W981" s="73">
        <f t="shared" si="483"/>
        <v>7938.1034127522653</v>
      </c>
      <c r="X981" s="73">
        <f t="shared" si="483"/>
        <v>8128.6178946583186</v>
      </c>
      <c r="Y981" s="73">
        <f t="shared" si="483"/>
        <v>8323.7047241301188</v>
      </c>
      <c r="Z981" s="105">
        <f t="shared" si="483"/>
        <v>8523.4736375092416</v>
      </c>
    </row>
    <row r="982" spans="1:26" x14ac:dyDescent="0.25">
      <c r="A982" s="1"/>
      <c r="B982" s="10" t="s">
        <v>118</v>
      </c>
      <c r="C982" s="2"/>
      <c r="D982" s="2"/>
      <c r="E982" s="3" t="s">
        <v>212</v>
      </c>
      <c r="F982" s="184">
        <f t="shared" ref="F982:Z982" si="484">F804*$G$12</f>
        <v>5681.3789906342381</v>
      </c>
      <c r="G982" s="73">
        <f t="shared" si="484"/>
        <v>5681.3789906342381</v>
      </c>
      <c r="H982" s="73">
        <f t="shared" si="484"/>
        <v>5681.3789906342381</v>
      </c>
      <c r="I982" s="73">
        <f t="shared" si="484"/>
        <v>5681.3789906342381</v>
      </c>
      <c r="J982" s="73">
        <f t="shared" si="484"/>
        <v>5681.3789906342381</v>
      </c>
      <c r="K982" s="73">
        <f t="shared" si="484"/>
        <v>5681.3789906342381</v>
      </c>
      <c r="L982" s="73">
        <f t="shared" si="484"/>
        <v>5681.3789906342381</v>
      </c>
      <c r="M982" s="73">
        <f t="shared" si="484"/>
        <v>5681.3789906342381</v>
      </c>
      <c r="N982" s="73">
        <f t="shared" si="484"/>
        <v>5681.3789906342381</v>
      </c>
      <c r="O982" s="73">
        <f t="shared" si="484"/>
        <v>5681.3789906342381</v>
      </c>
      <c r="P982" s="73">
        <f t="shared" si="484"/>
        <v>5681.3789906342381</v>
      </c>
      <c r="Q982" s="73">
        <f t="shared" si="484"/>
        <v>5681.3789906342381</v>
      </c>
      <c r="R982" s="73">
        <f t="shared" si="484"/>
        <v>5681.3789906342381</v>
      </c>
      <c r="S982" s="73">
        <f t="shared" si="484"/>
        <v>5681.3789906342381</v>
      </c>
      <c r="T982" s="73">
        <f t="shared" si="484"/>
        <v>5681.3789906342381</v>
      </c>
      <c r="U982" s="73">
        <f t="shared" si="484"/>
        <v>5681.3789906342381</v>
      </c>
      <c r="V982" s="73">
        <f t="shared" si="484"/>
        <v>5681.3789906342381</v>
      </c>
      <c r="W982" s="73">
        <f t="shared" si="484"/>
        <v>5681.3789906342381</v>
      </c>
      <c r="X982" s="73">
        <f t="shared" si="484"/>
        <v>5681.3789906342381</v>
      </c>
      <c r="Y982" s="73">
        <f t="shared" si="484"/>
        <v>5681.3789906342381</v>
      </c>
      <c r="Z982" s="105">
        <f t="shared" si="484"/>
        <v>5681.3789906342381</v>
      </c>
    </row>
    <row r="983" spans="1:26" x14ac:dyDescent="0.25">
      <c r="A983" s="1"/>
      <c r="B983" s="102" t="s">
        <v>120</v>
      </c>
      <c r="C983" s="59"/>
      <c r="D983" s="59"/>
      <c r="E983" s="103" t="s">
        <v>212</v>
      </c>
      <c r="F983" s="106">
        <f>F981-F982</f>
        <v>-377.20832396757214</v>
      </c>
      <c r="G983" s="107">
        <f t="shared" ref="G983:Z983" si="485">G981-G982</f>
        <v>-249.9082279675722</v>
      </c>
      <c r="H983" s="107">
        <f t="shared" si="485"/>
        <v>-119.5529296635732</v>
      </c>
      <c r="I983" s="107">
        <f t="shared" si="485"/>
        <v>13.930895799723658</v>
      </c>
      <c r="J983" s="107">
        <f t="shared" si="485"/>
        <v>150.61833307413963</v>
      </c>
      <c r="K983" s="107">
        <f t="shared" si="485"/>
        <v>290.58626884314162</v>
      </c>
      <c r="L983" s="107">
        <f t="shared" si="485"/>
        <v>433.9134350705981</v>
      </c>
      <c r="M983" s="107">
        <f t="shared" si="485"/>
        <v>580.68045328751396</v>
      </c>
      <c r="N983" s="107">
        <f t="shared" si="485"/>
        <v>730.96987994163737</v>
      </c>
      <c r="O983" s="107">
        <f t="shared" si="485"/>
        <v>884.86625283545891</v>
      </c>
      <c r="P983" s="107">
        <f t="shared" si="485"/>
        <v>1042.4561386787309</v>
      </c>
      <c r="Q983" s="107">
        <f t="shared" si="485"/>
        <v>1203.8281817822417</v>
      </c>
      <c r="R983" s="107">
        <f t="shared" si="485"/>
        <v>1369.0731539202379</v>
      </c>
      <c r="S983" s="107">
        <f t="shared" si="485"/>
        <v>1538.2840053895452</v>
      </c>
      <c r="T983" s="107">
        <f t="shared" si="485"/>
        <v>1711.5559172941166</v>
      </c>
      <c r="U983" s="107">
        <f t="shared" si="485"/>
        <v>1888.9863550843984</v>
      </c>
      <c r="V983" s="107">
        <f t="shared" si="485"/>
        <v>2070.6751233816449</v>
      </c>
      <c r="W983" s="107">
        <f t="shared" si="485"/>
        <v>2256.7244221180272</v>
      </c>
      <c r="X983" s="107">
        <f t="shared" si="485"/>
        <v>2447.2389040240805</v>
      </c>
      <c r="Y983" s="107">
        <f t="shared" si="485"/>
        <v>2642.3257334958807</v>
      </c>
      <c r="Z983" s="108">
        <f t="shared" si="485"/>
        <v>2842.0946468750035</v>
      </c>
    </row>
    <row r="984" spans="1:26" x14ac:dyDescent="0.25">
      <c r="A984" s="1"/>
      <c r="B984" s="10"/>
      <c r="C984" s="2"/>
      <c r="D984" s="2"/>
      <c r="E984" s="3"/>
      <c r="F984" s="184"/>
      <c r="G984" s="73"/>
      <c r="H984" s="73"/>
      <c r="I984" s="73"/>
      <c r="J984" s="73"/>
      <c r="K984" s="73"/>
      <c r="L984" s="73"/>
      <c r="M984" s="73"/>
      <c r="N984" s="73"/>
      <c r="O984" s="73"/>
      <c r="P984" s="73"/>
      <c r="Q984" s="73"/>
      <c r="R984" s="73"/>
      <c r="S984" s="73"/>
      <c r="T984" s="73"/>
      <c r="U984" s="73"/>
      <c r="V984" s="73"/>
      <c r="W984" s="73"/>
      <c r="X984" s="73"/>
      <c r="Y984" s="73"/>
      <c r="Z984" s="105"/>
    </row>
    <row r="985" spans="1:26" x14ac:dyDescent="0.25">
      <c r="A985" s="1"/>
      <c r="B985" s="10" t="s">
        <v>116</v>
      </c>
      <c r="C985" s="2"/>
      <c r="D985" s="2"/>
      <c r="E985" s="3" t="s">
        <v>212</v>
      </c>
      <c r="F985" s="184">
        <f t="shared" ref="F985:Z985" si="486">(F917+F918)*$G$13</f>
        <v>3745.28</v>
      </c>
      <c r="G985" s="73">
        <f t="shared" si="486"/>
        <v>3801.4592000000002</v>
      </c>
      <c r="H985" s="73">
        <f t="shared" si="486"/>
        <v>3858.4810879999991</v>
      </c>
      <c r="I985" s="73">
        <f t="shared" si="486"/>
        <v>3916.3583043199988</v>
      </c>
      <c r="J985" s="73">
        <f t="shared" si="486"/>
        <v>3975.1036788847978</v>
      </c>
      <c r="K985" s="73">
        <f t="shared" si="486"/>
        <v>4034.7302340680699</v>
      </c>
      <c r="L985" s="73">
        <f t="shared" si="486"/>
        <v>4095.2511875790897</v>
      </c>
      <c r="M985" s="73">
        <f t="shared" si="486"/>
        <v>4156.6799553927749</v>
      </c>
      <c r="N985" s="73">
        <f t="shared" si="486"/>
        <v>4219.0301547236668</v>
      </c>
      <c r="O985" s="73">
        <f t="shared" si="486"/>
        <v>4282.3156070445211</v>
      </c>
      <c r="P985" s="73">
        <f t="shared" si="486"/>
        <v>4346.5503411501886</v>
      </c>
      <c r="Q985" s="73">
        <f t="shared" si="486"/>
        <v>4411.7485962674409</v>
      </c>
      <c r="R985" s="73">
        <f t="shared" si="486"/>
        <v>4477.924825211453</v>
      </c>
      <c r="S985" s="73">
        <f t="shared" si="486"/>
        <v>4545.0936975896238</v>
      </c>
      <c r="T985" s="73">
        <f t="shared" si="486"/>
        <v>4613.2701030534681</v>
      </c>
      <c r="U985" s="73">
        <f t="shared" si="486"/>
        <v>4682.4691545992691</v>
      </c>
      <c r="V985" s="73">
        <f t="shared" si="486"/>
        <v>4752.7061919182579</v>
      </c>
      <c r="W985" s="73">
        <f t="shared" si="486"/>
        <v>4823.9967847970311</v>
      </c>
      <c r="X985" s="73">
        <f t="shared" si="486"/>
        <v>4896.356736568986</v>
      </c>
      <c r="Y985" s="73">
        <f t="shared" si="486"/>
        <v>4969.8020876175196</v>
      </c>
      <c r="Z985" s="105">
        <f t="shared" si="486"/>
        <v>5044.349118931782</v>
      </c>
    </row>
    <row r="986" spans="1:26" x14ac:dyDescent="0.25">
      <c r="A986" s="1"/>
      <c r="B986" s="10" t="s">
        <v>119</v>
      </c>
      <c r="C986" s="2"/>
      <c r="D986" s="2"/>
      <c r="E986" s="3" t="s">
        <v>212</v>
      </c>
      <c r="F986" s="184">
        <f t="shared" ref="F986:Z986" si="487">F812*$G$13</f>
        <v>2408.2546029171199</v>
      </c>
      <c r="G986" s="73">
        <f t="shared" si="487"/>
        <v>2408.2546029171199</v>
      </c>
      <c r="H986" s="73">
        <f t="shared" si="487"/>
        <v>2408.2546029171199</v>
      </c>
      <c r="I986" s="73">
        <f t="shared" si="487"/>
        <v>2408.2546029171199</v>
      </c>
      <c r="J986" s="73">
        <f t="shared" si="487"/>
        <v>2408.2546029171199</v>
      </c>
      <c r="K986" s="73">
        <f t="shared" si="487"/>
        <v>2408.2546029171199</v>
      </c>
      <c r="L986" s="73">
        <f t="shared" si="487"/>
        <v>2408.2546029171199</v>
      </c>
      <c r="M986" s="73">
        <f t="shared" si="487"/>
        <v>2408.2546029171199</v>
      </c>
      <c r="N986" s="73">
        <f t="shared" si="487"/>
        <v>2408.2546029171199</v>
      </c>
      <c r="O986" s="73">
        <f t="shared" si="487"/>
        <v>2408.2546029171199</v>
      </c>
      <c r="P986" s="73">
        <f t="shared" si="487"/>
        <v>2408.2546029171199</v>
      </c>
      <c r="Q986" s="73">
        <f t="shared" si="487"/>
        <v>2408.2546029171199</v>
      </c>
      <c r="R986" s="73">
        <f t="shared" si="487"/>
        <v>2408.2546029171199</v>
      </c>
      <c r="S986" s="73">
        <f t="shared" si="487"/>
        <v>2408.2546029171199</v>
      </c>
      <c r="T986" s="73">
        <f t="shared" si="487"/>
        <v>2408.2546029171199</v>
      </c>
      <c r="U986" s="73">
        <f t="shared" si="487"/>
        <v>2408.2546029171199</v>
      </c>
      <c r="V986" s="73">
        <f t="shared" si="487"/>
        <v>2408.2546029171199</v>
      </c>
      <c r="W986" s="73">
        <f t="shared" si="487"/>
        <v>2408.2546029171199</v>
      </c>
      <c r="X986" s="73">
        <f t="shared" si="487"/>
        <v>2408.2546029171199</v>
      </c>
      <c r="Y986" s="73">
        <f t="shared" si="487"/>
        <v>2408.2546029171199</v>
      </c>
      <c r="Z986" s="105">
        <f t="shared" si="487"/>
        <v>2408.2546029171199</v>
      </c>
    </row>
    <row r="987" spans="1:26" x14ac:dyDescent="0.25">
      <c r="B987" s="102" t="s">
        <v>121</v>
      </c>
      <c r="C987" s="59"/>
      <c r="D987" s="59"/>
      <c r="E987" s="103" t="s">
        <v>212</v>
      </c>
      <c r="F987" s="106">
        <f>F985-F986</f>
        <v>1337.0253970828803</v>
      </c>
      <c r="G987" s="107">
        <f t="shared" ref="G987:Z987" si="488">G985-G986</f>
        <v>1393.2045970828804</v>
      </c>
      <c r="H987" s="107">
        <f t="shared" si="488"/>
        <v>1450.2264850828792</v>
      </c>
      <c r="I987" s="107">
        <f t="shared" si="488"/>
        <v>1508.1037014028789</v>
      </c>
      <c r="J987" s="107">
        <f t="shared" si="488"/>
        <v>1566.8490759676779</v>
      </c>
      <c r="K987" s="107">
        <f t="shared" si="488"/>
        <v>1626.47563115095</v>
      </c>
      <c r="L987" s="107">
        <f t="shared" si="488"/>
        <v>1686.9965846619698</v>
      </c>
      <c r="M987" s="107">
        <f t="shared" si="488"/>
        <v>1748.425352475655</v>
      </c>
      <c r="N987" s="107">
        <f t="shared" si="488"/>
        <v>1810.7755518065469</v>
      </c>
      <c r="O987" s="107">
        <f t="shared" si="488"/>
        <v>1874.0610041274012</v>
      </c>
      <c r="P987" s="107">
        <f t="shared" si="488"/>
        <v>1938.2957382330687</v>
      </c>
      <c r="Q987" s="107">
        <f t="shared" si="488"/>
        <v>2003.493993350321</v>
      </c>
      <c r="R987" s="107">
        <f t="shared" si="488"/>
        <v>2069.6702222943331</v>
      </c>
      <c r="S987" s="107">
        <f t="shared" si="488"/>
        <v>2136.839094672504</v>
      </c>
      <c r="T987" s="107">
        <f t="shared" si="488"/>
        <v>2205.0155001363482</v>
      </c>
      <c r="U987" s="107">
        <f t="shared" si="488"/>
        <v>2274.2145516821492</v>
      </c>
      <c r="V987" s="107">
        <f t="shared" si="488"/>
        <v>2344.451589001138</v>
      </c>
      <c r="W987" s="107">
        <f t="shared" si="488"/>
        <v>2415.7421818799112</v>
      </c>
      <c r="X987" s="107">
        <f t="shared" si="488"/>
        <v>2488.1021336518661</v>
      </c>
      <c r="Y987" s="107">
        <f t="shared" si="488"/>
        <v>2561.5474847003998</v>
      </c>
      <c r="Z987" s="108">
        <f t="shared" si="488"/>
        <v>2636.0945160146621</v>
      </c>
    </row>
    <row r="988" spans="1:26" x14ac:dyDescent="0.25">
      <c r="B988" s="10"/>
      <c r="C988" s="2"/>
      <c r="D988" s="2"/>
      <c r="E988" s="3"/>
      <c r="F988" s="146"/>
      <c r="G988" s="73"/>
      <c r="H988" s="73"/>
      <c r="I988" s="73"/>
      <c r="J988" s="73"/>
      <c r="K988" s="73"/>
      <c r="L988" s="73"/>
      <c r="M988" s="73"/>
      <c r="N988" s="73"/>
      <c r="O988" s="73"/>
      <c r="P988" s="73"/>
      <c r="Q988" s="73"/>
      <c r="R988" s="73"/>
      <c r="S988" s="73"/>
      <c r="T988" s="73"/>
      <c r="U988" s="73"/>
      <c r="V988" s="73"/>
      <c r="W988" s="73"/>
      <c r="X988" s="73"/>
      <c r="Y988" s="73"/>
      <c r="Z988" s="105"/>
    </row>
    <row r="989" spans="1:26" x14ac:dyDescent="0.25">
      <c r="A989" s="1"/>
      <c r="B989" s="10" t="s">
        <v>114</v>
      </c>
      <c r="C989" s="2"/>
      <c r="D989" s="2"/>
      <c r="E989" s="3" t="s">
        <v>212</v>
      </c>
      <c r="F989" s="184">
        <f t="shared" ref="F989:Z989" si="489">(F924+F925)*$G$14</f>
        <v>29567.999999999996</v>
      </c>
      <c r="G989" s="73">
        <f t="shared" si="489"/>
        <v>29567.999999999996</v>
      </c>
      <c r="H989" s="73">
        <f t="shared" si="489"/>
        <v>29567.999999999996</v>
      </c>
      <c r="I989" s="73">
        <f t="shared" si="489"/>
        <v>29567.999999999996</v>
      </c>
      <c r="J989" s="73">
        <f t="shared" si="489"/>
        <v>29567.999999999996</v>
      </c>
      <c r="K989" s="73">
        <f t="shared" si="489"/>
        <v>29567.999999999996</v>
      </c>
      <c r="L989" s="73">
        <f t="shared" si="489"/>
        <v>29567.999999999996</v>
      </c>
      <c r="M989" s="73">
        <f t="shared" si="489"/>
        <v>29567.999999999996</v>
      </c>
      <c r="N989" s="73">
        <f t="shared" si="489"/>
        <v>29567.999999999996</v>
      </c>
      <c r="O989" s="73">
        <f t="shared" si="489"/>
        <v>29567.999999999996</v>
      </c>
      <c r="P989" s="73">
        <f t="shared" si="489"/>
        <v>29567.999999999996</v>
      </c>
      <c r="Q989" s="73">
        <f t="shared" si="489"/>
        <v>29567.999999999996</v>
      </c>
      <c r="R989" s="73">
        <f t="shared" si="489"/>
        <v>29567.999999999996</v>
      </c>
      <c r="S989" s="73">
        <f t="shared" si="489"/>
        <v>29567.999999999996</v>
      </c>
      <c r="T989" s="73">
        <f t="shared" si="489"/>
        <v>29567.999999999996</v>
      </c>
      <c r="U989" s="73">
        <f t="shared" si="489"/>
        <v>29567.999999999996</v>
      </c>
      <c r="V989" s="73">
        <f t="shared" si="489"/>
        <v>29567.999999999996</v>
      </c>
      <c r="W989" s="73">
        <f t="shared" si="489"/>
        <v>29567.999999999996</v>
      </c>
      <c r="X989" s="73">
        <f t="shared" si="489"/>
        <v>29567.999999999996</v>
      </c>
      <c r="Y989" s="73">
        <f t="shared" si="489"/>
        <v>29567.999999999996</v>
      </c>
      <c r="Z989" s="105">
        <f t="shared" si="489"/>
        <v>29567.999999999996</v>
      </c>
    </row>
    <row r="990" spans="1:26" x14ac:dyDescent="0.25">
      <c r="A990" s="1"/>
      <c r="B990" s="10" t="s">
        <v>117</v>
      </c>
      <c r="C990" s="2"/>
      <c r="D990" s="2"/>
      <c r="E990" s="3" t="s">
        <v>212</v>
      </c>
      <c r="F990" s="184">
        <f t="shared" ref="F990:Z990" si="490">F826*$G$14</f>
        <v>14266.1181037196</v>
      </c>
      <c r="G990" s="73">
        <f t="shared" si="490"/>
        <v>11641.1181037196</v>
      </c>
      <c r="H990" s="73">
        <f t="shared" si="490"/>
        <v>11641.1181037196</v>
      </c>
      <c r="I990" s="73">
        <f t="shared" si="490"/>
        <v>11641.1181037196</v>
      </c>
      <c r="J990" s="73">
        <f t="shared" si="490"/>
        <v>14266.1181037196</v>
      </c>
      <c r="K990" s="73">
        <f t="shared" si="490"/>
        <v>11641.1181037196</v>
      </c>
      <c r="L990" s="73">
        <f t="shared" si="490"/>
        <v>11641.1181037196</v>
      </c>
      <c r="M990" s="73">
        <f t="shared" si="490"/>
        <v>11641.1181037196</v>
      </c>
      <c r="N990" s="73">
        <f t="shared" si="490"/>
        <v>14266.1181037196</v>
      </c>
      <c r="O990" s="73">
        <f t="shared" si="490"/>
        <v>11641.1181037196</v>
      </c>
      <c r="P990" s="73">
        <f t="shared" si="490"/>
        <v>11641.1181037196</v>
      </c>
      <c r="Q990" s="73">
        <f t="shared" si="490"/>
        <v>11641.1181037196</v>
      </c>
      <c r="R990" s="73">
        <f t="shared" si="490"/>
        <v>14266.1181037196</v>
      </c>
      <c r="S990" s="73">
        <f t="shared" si="490"/>
        <v>11641.1181037196</v>
      </c>
      <c r="T990" s="73">
        <f t="shared" si="490"/>
        <v>11641.1181037196</v>
      </c>
      <c r="U990" s="73">
        <f t="shared" si="490"/>
        <v>11641.1181037196</v>
      </c>
      <c r="V990" s="73">
        <f t="shared" si="490"/>
        <v>14266.1181037196</v>
      </c>
      <c r="W990" s="73">
        <f t="shared" si="490"/>
        <v>11641.1181037196</v>
      </c>
      <c r="X990" s="73">
        <f t="shared" si="490"/>
        <v>11641.1181037196</v>
      </c>
      <c r="Y990" s="73">
        <f t="shared" si="490"/>
        <v>11641.1181037196</v>
      </c>
      <c r="Z990" s="105">
        <f t="shared" si="490"/>
        <v>11641.1181037196</v>
      </c>
    </row>
    <row r="991" spans="1:26" x14ac:dyDescent="0.25">
      <c r="A991" s="1"/>
      <c r="B991" s="102" t="s">
        <v>90</v>
      </c>
      <c r="C991" s="59"/>
      <c r="D991" s="59"/>
      <c r="E991" s="103" t="s">
        <v>212</v>
      </c>
      <c r="F991" s="106">
        <f>F989-F990</f>
        <v>15301.881896280396</v>
      </c>
      <c r="G991" s="107">
        <f>G989-G990</f>
        <v>17926.881896280396</v>
      </c>
      <c r="H991" s="107">
        <f t="shared" ref="H991:Z991" si="491">H989-H990</f>
        <v>17926.881896280396</v>
      </c>
      <c r="I991" s="107">
        <f t="shared" si="491"/>
        <v>17926.881896280396</v>
      </c>
      <c r="J991" s="107">
        <f t="shared" si="491"/>
        <v>15301.881896280396</v>
      </c>
      <c r="K991" s="107">
        <f t="shared" si="491"/>
        <v>17926.881896280396</v>
      </c>
      <c r="L991" s="107">
        <f t="shared" si="491"/>
        <v>17926.881896280396</v>
      </c>
      <c r="M991" s="107">
        <f t="shared" si="491"/>
        <v>17926.881896280396</v>
      </c>
      <c r="N991" s="107">
        <f t="shared" si="491"/>
        <v>15301.881896280396</v>
      </c>
      <c r="O991" s="107">
        <f t="shared" si="491"/>
        <v>17926.881896280396</v>
      </c>
      <c r="P991" s="107">
        <f t="shared" si="491"/>
        <v>17926.881896280396</v>
      </c>
      <c r="Q991" s="107">
        <f t="shared" si="491"/>
        <v>17926.881896280396</v>
      </c>
      <c r="R991" s="107">
        <f t="shared" si="491"/>
        <v>15301.881896280396</v>
      </c>
      <c r="S991" s="107">
        <f t="shared" si="491"/>
        <v>17926.881896280396</v>
      </c>
      <c r="T991" s="107">
        <f t="shared" si="491"/>
        <v>17926.881896280396</v>
      </c>
      <c r="U991" s="107">
        <f t="shared" si="491"/>
        <v>17926.881896280396</v>
      </c>
      <c r="V991" s="107">
        <f t="shared" si="491"/>
        <v>15301.881896280396</v>
      </c>
      <c r="W991" s="107">
        <f t="shared" si="491"/>
        <v>17926.881896280396</v>
      </c>
      <c r="X991" s="107">
        <f t="shared" si="491"/>
        <v>17926.881896280396</v>
      </c>
      <c r="Y991" s="107">
        <f t="shared" si="491"/>
        <v>17926.881896280396</v>
      </c>
      <c r="Z991" s="108">
        <f t="shared" si="491"/>
        <v>17926.881896280396</v>
      </c>
    </row>
    <row r="992" spans="1:26" x14ac:dyDescent="0.25">
      <c r="A992" s="1"/>
      <c r="B992" s="10"/>
      <c r="C992" s="2"/>
      <c r="D992" s="2"/>
      <c r="E992" s="3"/>
      <c r="F992" s="184"/>
      <c r="G992" s="73"/>
      <c r="H992" s="73"/>
      <c r="I992" s="73"/>
      <c r="J992" s="73"/>
      <c r="K992" s="73"/>
      <c r="L992" s="73"/>
      <c r="M992" s="73"/>
      <c r="N992" s="73"/>
      <c r="O992" s="73"/>
      <c r="P992" s="73"/>
      <c r="Q992" s="73"/>
      <c r="R992" s="73"/>
      <c r="S992" s="73"/>
      <c r="T992" s="73"/>
      <c r="U992" s="73"/>
      <c r="V992" s="73"/>
      <c r="W992" s="73"/>
      <c r="X992" s="73"/>
      <c r="Y992" s="73"/>
      <c r="Z992" s="105"/>
    </row>
    <row r="993" spans="2:26" x14ac:dyDescent="0.25">
      <c r="B993" s="10" t="s">
        <v>17</v>
      </c>
      <c r="C993" s="2"/>
      <c r="D993" s="2"/>
      <c r="E993" s="3" t="s">
        <v>212</v>
      </c>
      <c r="F993" s="146">
        <f t="shared" ref="F993:Z993" si="492">F989+F981+F985</f>
        <v>38617.450666666664</v>
      </c>
      <c r="G993" s="67">
        <f t="shared" si="492"/>
        <v>38800.929962666662</v>
      </c>
      <c r="H993" s="67">
        <f t="shared" si="492"/>
        <v>38988.307148970664</v>
      </c>
      <c r="I993" s="67">
        <f t="shared" si="492"/>
        <v>39179.668190753953</v>
      </c>
      <c r="J993" s="67">
        <f t="shared" si="492"/>
        <v>39375.101002593176</v>
      </c>
      <c r="K993" s="67">
        <f t="shared" si="492"/>
        <v>39574.695493545449</v>
      </c>
      <c r="L993" s="67">
        <f t="shared" si="492"/>
        <v>39778.543613283917</v>
      </c>
      <c r="M993" s="67">
        <f t="shared" si="492"/>
        <v>39986.739399314523</v>
      </c>
      <c r="N993" s="67">
        <f t="shared" si="492"/>
        <v>40199.379025299539</v>
      </c>
      <c r="O993" s="67">
        <f t="shared" si="492"/>
        <v>40416.560850514208</v>
      </c>
      <c r="P993" s="67">
        <f t="shared" si="492"/>
        <v>40638.385470463152</v>
      </c>
      <c r="Q993" s="67">
        <f t="shared" si="492"/>
        <v>40864.955768683918</v>
      </c>
      <c r="R993" s="67">
        <f t="shared" si="492"/>
        <v>41096.37696976593</v>
      </c>
      <c r="S993" s="67">
        <f t="shared" si="492"/>
        <v>41332.756693613403</v>
      </c>
      <c r="T993" s="67">
        <f t="shared" si="492"/>
        <v>41574.205010981816</v>
      </c>
      <c r="U993" s="67">
        <f t="shared" si="492"/>
        <v>41820.834500317898</v>
      </c>
      <c r="V993" s="67">
        <f t="shared" si="492"/>
        <v>42072.760305934142</v>
      </c>
      <c r="W993" s="67">
        <f t="shared" si="492"/>
        <v>42330.100197549291</v>
      </c>
      <c r="X993" s="67">
        <f t="shared" si="492"/>
        <v>42592.974631227306</v>
      </c>
      <c r="Y993" s="67">
        <f t="shared" si="492"/>
        <v>42861.50681174764</v>
      </c>
      <c r="Z993" s="149">
        <f t="shared" si="492"/>
        <v>43135.822756441019</v>
      </c>
    </row>
    <row r="994" spans="2:26" x14ac:dyDescent="0.25">
      <c r="B994" s="10" t="s">
        <v>19</v>
      </c>
      <c r="C994" s="2"/>
      <c r="D994" s="2"/>
      <c r="E994" s="3" t="s">
        <v>212</v>
      </c>
      <c r="F994" s="146">
        <f t="shared" ref="F994" si="493">F990+F982+F986</f>
        <v>22355.75169727096</v>
      </c>
      <c r="G994" s="67">
        <f>G990+G982+G986</f>
        <v>19730.75169727096</v>
      </c>
      <c r="H994" s="67">
        <f t="shared" ref="H994:Z994" si="494">H990+H982+H986</f>
        <v>19730.75169727096</v>
      </c>
      <c r="I994" s="67">
        <f t="shared" si="494"/>
        <v>19730.75169727096</v>
      </c>
      <c r="J994" s="67">
        <f t="shared" si="494"/>
        <v>22355.75169727096</v>
      </c>
      <c r="K994" s="67">
        <f t="shared" si="494"/>
        <v>19730.75169727096</v>
      </c>
      <c r="L994" s="67">
        <f t="shared" si="494"/>
        <v>19730.75169727096</v>
      </c>
      <c r="M994" s="67">
        <f t="shared" si="494"/>
        <v>19730.75169727096</v>
      </c>
      <c r="N994" s="67">
        <f t="shared" si="494"/>
        <v>22355.75169727096</v>
      </c>
      <c r="O994" s="67">
        <f t="shared" si="494"/>
        <v>19730.75169727096</v>
      </c>
      <c r="P994" s="67">
        <f t="shared" si="494"/>
        <v>19730.75169727096</v>
      </c>
      <c r="Q994" s="67">
        <f t="shared" si="494"/>
        <v>19730.75169727096</v>
      </c>
      <c r="R994" s="67">
        <f t="shared" si="494"/>
        <v>22355.75169727096</v>
      </c>
      <c r="S994" s="67">
        <f t="shared" si="494"/>
        <v>19730.75169727096</v>
      </c>
      <c r="T994" s="67">
        <f t="shared" si="494"/>
        <v>19730.75169727096</v>
      </c>
      <c r="U994" s="67">
        <f t="shared" si="494"/>
        <v>19730.75169727096</v>
      </c>
      <c r="V994" s="67">
        <f t="shared" si="494"/>
        <v>22355.75169727096</v>
      </c>
      <c r="W994" s="67">
        <f t="shared" si="494"/>
        <v>19730.75169727096</v>
      </c>
      <c r="X994" s="67">
        <f t="shared" si="494"/>
        <v>19730.75169727096</v>
      </c>
      <c r="Y994" s="67">
        <f t="shared" si="494"/>
        <v>19730.75169727096</v>
      </c>
      <c r="Z994" s="149">
        <f t="shared" si="494"/>
        <v>19730.75169727096</v>
      </c>
    </row>
    <row r="995" spans="2:26" x14ac:dyDescent="0.25">
      <c r="B995" s="102" t="s">
        <v>138</v>
      </c>
      <c r="C995" s="59"/>
      <c r="D995" s="59"/>
      <c r="E995" s="103" t="s">
        <v>212</v>
      </c>
      <c r="F995" s="185">
        <f>F993-F994</f>
        <v>16261.698969395704</v>
      </c>
      <c r="G995" s="147">
        <f t="shared" ref="G995:L995" si="495">G993-G994</f>
        <v>19070.178265395702</v>
      </c>
      <c r="H995" s="147">
        <f t="shared" si="495"/>
        <v>19257.555451699704</v>
      </c>
      <c r="I995" s="147">
        <f t="shared" si="495"/>
        <v>19448.916493482993</v>
      </c>
      <c r="J995" s="147">
        <f t="shared" si="495"/>
        <v>17019.349305322216</v>
      </c>
      <c r="K995" s="147">
        <f t="shared" si="495"/>
        <v>19843.943796274489</v>
      </c>
      <c r="L995" s="147">
        <f t="shared" si="495"/>
        <v>20047.791916012957</v>
      </c>
      <c r="M995" s="147">
        <f>M993-M994</f>
        <v>20255.987702043563</v>
      </c>
      <c r="N995" s="147">
        <f t="shared" ref="N995:Z995" si="496">N993-N994</f>
        <v>17843.627328028579</v>
      </c>
      <c r="O995" s="147">
        <f t="shared" si="496"/>
        <v>20685.809153243248</v>
      </c>
      <c r="P995" s="147">
        <f t="shared" si="496"/>
        <v>20907.633773192192</v>
      </c>
      <c r="Q995" s="147">
        <f t="shared" si="496"/>
        <v>21134.204071412958</v>
      </c>
      <c r="R995" s="147">
        <f t="shared" si="496"/>
        <v>18740.62527249497</v>
      </c>
      <c r="S995" s="147">
        <f t="shared" si="496"/>
        <v>21602.004996342443</v>
      </c>
      <c r="T995" s="147">
        <f t="shared" si="496"/>
        <v>21843.453313710856</v>
      </c>
      <c r="U995" s="147">
        <f t="shared" si="496"/>
        <v>22090.082803046938</v>
      </c>
      <c r="V995" s="147">
        <f t="shared" si="496"/>
        <v>19717.008608663182</v>
      </c>
      <c r="W995" s="147">
        <f t="shared" si="496"/>
        <v>22599.348500278331</v>
      </c>
      <c r="X995" s="147">
        <f t="shared" si="496"/>
        <v>22862.222933956346</v>
      </c>
      <c r="Y995" s="147">
        <f t="shared" si="496"/>
        <v>23130.75511447668</v>
      </c>
      <c r="Z995" s="148">
        <f t="shared" si="496"/>
        <v>23405.071059170059</v>
      </c>
    </row>
    <row r="996" spans="2:26" ht="15.75" thickBot="1" x14ac:dyDescent="0.3">
      <c r="B996" s="10"/>
      <c r="C996" s="2"/>
      <c r="D996" s="2"/>
      <c r="E996" s="3"/>
      <c r="F996" s="184"/>
      <c r="G996" s="73"/>
      <c r="H996" s="73"/>
      <c r="I996" s="73"/>
      <c r="J996" s="73"/>
      <c r="K996" s="73"/>
      <c r="L996" s="73"/>
      <c r="M996" s="73"/>
      <c r="N996" s="73"/>
      <c r="O996" s="73"/>
      <c r="P996" s="73"/>
      <c r="Q996" s="73"/>
      <c r="R996" s="73"/>
      <c r="S996" s="73"/>
      <c r="T996" s="73"/>
      <c r="U996" s="73"/>
      <c r="V996" s="73"/>
      <c r="W996" s="73"/>
      <c r="X996" s="73"/>
      <c r="Y996" s="73"/>
      <c r="Z996" s="105"/>
    </row>
    <row r="997" spans="2:26" x14ac:dyDescent="0.25">
      <c r="B997" s="168" t="s">
        <v>10</v>
      </c>
      <c r="C997" s="169"/>
      <c r="D997" s="169"/>
      <c r="E997" s="179"/>
      <c r="F997" s="194"/>
      <c r="G997" s="195"/>
      <c r="H997" s="195"/>
      <c r="I997" s="195"/>
      <c r="J997" s="195"/>
      <c r="K997" s="195"/>
      <c r="L997" s="195"/>
      <c r="M997" s="195"/>
      <c r="N997" s="195"/>
      <c r="O997" s="195"/>
      <c r="P997" s="195"/>
      <c r="Q997" s="195"/>
      <c r="R997" s="195"/>
      <c r="S997" s="195"/>
      <c r="T997" s="195"/>
      <c r="U997" s="195"/>
      <c r="V997" s="195"/>
      <c r="W997" s="195"/>
      <c r="X997" s="195"/>
      <c r="Y997" s="195"/>
      <c r="Z997" s="196"/>
    </row>
    <row r="998" spans="2:26" s="27" customFormat="1" x14ac:dyDescent="0.25">
      <c r="B998" s="122"/>
      <c r="C998" s="4"/>
      <c r="D998" s="4"/>
      <c r="E998" s="31"/>
      <c r="F998" s="146"/>
      <c r="G998" s="67"/>
      <c r="H998" s="67"/>
      <c r="I998" s="67"/>
      <c r="J998" s="67"/>
      <c r="K998" s="67"/>
      <c r="L998" s="67"/>
      <c r="M998" s="67"/>
      <c r="N998" s="67"/>
      <c r="O998" s="67"/>
      <c r="P998" s="67"/>
      <c r="Q998" s="67"/>
      <c r="R998" s="67"/>
      <c r="S998" s="67"/>
      <c r="T998" s="67"/>
      <c r="U998" s="67"/>
      <c r="V998" s="67"/>
      <c r="W998" s="67"/>
      <c r="X998" s="67"/>
      <c r="Y998" s="67"/>
      <c r="Z998" s="149"/>
    </row>
    <row r="999" spans="2:26" x14ac:dyDescent="0.25">
      <c r="B999" s="10" t="s">
        <v>115</v>
      </c>
      <c r="C999" s="2"/>
      <c r="D999" s="2"/>
      <c r="E999" s="3" t="s">
        <v>212</v>
      </c>
      <c r="F999" s="184">
        <f t="shared" ref="F999:Z999" si="497">(F946+F947)*$G$12</f>
        <v>5304.170666666666</v>
      </c>
      <c r="G999" s="73">
        <f t="shared" si="497"/>
        <v>5431.4707626666659</v>
      </c>
      <c r="H999" s="73">
        <f t="shared" si="497"/>
        <v>6304.4562452479986</v>
      </c>
      <c r="I999" s="73">
        <f t="shared" si="497"/>
        <v>6778.5513548906483</v>
      </c>
      <c r="J999" s="73">
        <f t="shared" si="497"/>
        <v>7288.298416778428</v>
      </c>
      <c r="K999" s="73">
        <f t="shared" si="497"/>
        <v>7836.378457720165</v>
      </c>
      <c r="L999" s="73">
        <f t="shared" si="497"/>
        <v>8024.4515407054496</v>
      </c>
      <c r="M999" s="73">
        <f t="shared" si="497"/>
        <v>8217.0383776823801</v>
      </c>
      <c r="N999" s="73">
        <f t="shared" si="497"/>
        <v>8414.2472987467572</v>
      </c>
      <c r="O999" s="73">
        <f t="shared" si="497"/>
        <v>8616.1892339166807</v>
      </c>
      <c r="P999" s="73">
        <f t="shared" si="497"/>
        <v>8822.9777755306804</v>
      </c>
      <c r="Q999" s="73">
        <f t="shared" si="497"/>
        <v>9034.7292421434158</v>
      </c>
      <c r="R999" s="73">
        <f t="shared" si="497"/>
        <v>9251.5627439548607</v>
      </c>
      <c r="S999" s="73">
        <f t="shared" si="497"/>
        <v>9473.6002498097751</v>
      </c>
      <c r="T999" s="73">
        <f t="shared" si="497"/>
        <v>9700.9666558052122</v>
      </c>
      <c r="U999" s="73">
        <f t="shared" si="497"/>
        <v>9933.7898555445372</v>
      </c>
      <c r="V999" s="73">
        <f t="shared" si="497"/>
        <v>10172.200812077606</v>
      </c>
      <c r="W999" s="73">
        <f t="shared" si="497"/>
        <v>10416.33363156747</v>
      </c>
      <c r="X999" s="73">
        <f t="shared" si="497"/>
        <v>10666.325638725088</v>
      </c>
      <c r="Y999" s="73">
        <f t="shared" si="497"/>
        <v>10922.317454054491</v>
      </c>
      <c r="Z999" s="105">
        <f t="shared" si="497"/>
        <v>11184.453072951799</v>
      </c>
    </row>
    <row r="1000" spans="2:26" x14ac:dyDescent="0.25">
      <c r="B1000" s="10" t="s">
        <v>118</v>
      </c>
      <c r="C1000" s="2"/>
      <c r="D1000" s="2"/>
      <c r="E1000" s="3" t="s">
        <v>212</v>
      </c>
      <c r="F1000" s="184">
        <f t="shared" ref="F1000:Z1000" si="498">F857*$G$12</f>
        <v>5681.3789906342381</v>
      </c>
      <c r="G1000" s="73">
        <f t="shared" si="498"/>
        <v>6092.4043524947037</v>
      </c>
      <c r="H1000" s="73">
        <f t="shared" si="498"/>
        <v>6092.4043524947037</v>
      </c>
      <c r="I1000" s="73">
        <f t="shared" si="498"/>
        <v>6092.4043524947037</v>
      </c>
      <c r="J1000" s="73">
        <f t="shared" si="498"/>
        <v>6092.4043524947037</v>
      </c>
      <c r="K1000" s="73">
        <f t="shared" si="498"/>
        <v>6092.4043524947037</v>
      </c>
      <c r="L1000" s="73">
        <f t="shared" si="498"/>
        <v>6092.4043524947037</v>
      </c>
      <c r="M1000" s="73">
        <f t="shared" si="498"/>
        <v>6092.4043524947037</v>
      </c>
      <c r="N1000" s="73">
        <f t="shared" si="498"/>
        <v>6092.4043524947037</v>
      </c>
      <c r="O1000" s="73">
        <f t="shared" si="498"/>
        <v>6092.4043524947037</v>
      </c>
      <c r="P1000" s="73">
        <f t="shared" si="498"/>
        <v>6092.4043524947037</v>
      </c>
      <c r="Q1000" s="73">
        <f t="shared" si="498"/>
        <v>6092.4043524947037</v>
      </c>
      <c r="R1000" s="73">
        <f t="shared" si="498"/>
        <v>6092.4043524947037</v>
      </c>
      <c r="S1000" s="73">
        <f t="shared" si="498"/>
        <v>6092.4043524947037</v>
      </c>
      <c r="T1000" s="73">
        <f t="shared" si="498"/>
        <v>6092.4043524947037</v>
      </c>
      <c r="U1000" s="73">
        <f t="shared" si="498"/>
        <v>6092.4043524947037</v>
      </c>
      <c r="V1000" s="73">
        <f t="shared" si="498"/>
        <v>6092.4043524947037</v>
      </c>
      <c r="W1000" s="73">
        <f t="shared" si="498"/>
        <v>6092.4043524947037</v>
      </c>
      <c r="X1000" s="73">
        <f t="shared" si="498"/>
        <v>6092.4043524947037</v>
      </c>
      <c r="Y1000" s="73">
        <f t="shared" si="498"/>
        <v>6092.4043524947037</v>
      </c>
      <c r="Z1000" s="105">
        <f t="shared" si="498"/>
        <v>6092.4043524947037</v>
      </c>
    </row>
    <row r="1001" spans="2:26" x14ac:dyDescent="0.25">
      <c r="B1001" s="102" t="s">
        <v>120</v>
      </c>
      <c r="C1001" s="59"/>
      <c r="D1001" s="59"/>
      <c r="E1001" s="103" t="s">
        <v>212</v>
      </c>
      <c r="F1001" s="106">
        <f>F999-F1000</f>
        <v>-377.20832396757214</v>
      </c>
      <c r="G1001" s="107">
        <f t="shared" ref="G1001:Z1001" si="499">G999-G1000</f>
        <v>-660.93358982803784</v>
      </c>
      <c r="H1001" s="107">
        <f t="shared" si="499"/>
        <v>212.05189275329485</v>
      </c>
      <c r="I1001" s="107">
        <f t="shared" si="499"/>
        <v>686.14700239594458</v>
      </c>
      <c r="J1001" s="107">
        <f t="shared" si="499"/>
        <v>1195.8940642837242</v>
      </c>
      <c r="K1001" s="107">
        <f t="shared" si="499"/>
        <v>1743.9741052254612</v>
      </c>
      <c r="L1001" s="107">
        <f t="shared" si="499"/>
        <v>1932.0471882107458</v>
      </c>
      <c r="M1001" s="107">
        <f t="shared" si="499"/>
        <v>2124.6340251876763</v>
      </c>
      <c r="N1001" s="107">
        <f t="shared" si="499"/>
        <v>2321.8429462520535</v>
      </c>
      <c r="O1001" s="107">
        <f t="shared" si="499"/>
        <v>2523.7848814219769</v>
      </c>
      <c r="P1001" s="107">
        <f t="shared" si="499"/>
        <v>2730.5734230359767</v>
      </c>
      <c r="Q1001" s="107">
        <f t="shared" si="499"/>
        <v>2942.3248896487121</v>
      </c>
      <c r="R1001" s="107">
        <f t="shared" si="499"/>
        <v>3159.158391460157</v>
      </c>
      <c r="S1001" s="107">
        <f t="shared" si="499"/>
        <v>3381.1958973150713</v>
      </c>
      <c r="T1001" s="107">
        <f t="shared" si="499"/>
        <v>3608.5623033105085</v>
      </c>
      <c r="U1001" s="107">
        <f t="shared" si="499"/>
        <v>3841.3855030498335</v>
      </c>
      <c r="V1001" s="107">
        <f t="shared" si="499"/>
        <v>4079.7964595829026</v>
      </c>
      <c r="W1001" s="107">
        <f t="shared" si="499"/>
        <v>4323.9292790727659</v>
      </c>
      <c r="X1001" s="107">
        <f t="shared" si="499"/>
        <v>4573.9212862303839</v>
      </c>
      <c r="Y1001" s="107">
        <f t="shared" si="499"/>
        <v>4829.9131015597877</v>
      </c>
      <c r="Z1001" s="108">
        <f t="shared" si="499"/>
        <v>5092.0487204570954</v>
      </c>
    </row>
    <row r="1002" spans="2:26" x14ac:dyDescent="0.25">
      <c r="B1002" s="10"/>
      <c r="C1002" s="2"/>
      <c r="D1002" s="2"/>
      <c r="E1002" s="3"/>
      <c r="F1002" s="184"/>
      <c r="G1002" s="73"/>
      <c r="H1002" s="73"/>
      <c r="I1002" s="73"/>
      <c r="J1002" s="73"/>
      <c r="K1002" s="73"/>
      <c r="L1002" s="73"/>
      <c r="M1002" s="73"/>
      <c r="N1002" s="73"/>
      <c r="O1002" s="73"/>
      <c r="P1002" s="73"/>
      <c r="Q1002" s="73"/>
      <c r="R1002" s="73"/>
      <c r="S1002" s="73"/>
      <c r="T1002" s="73"/>
      <c r="U1002" s="73"/>
      <c r="V1002" s="73"/>
      <c r="W1002" s="73"/>
      <c r="X1002" s="73"/>
      <c r="Y1002" s="73"/>
      <c r="Z1002" s="105"/>
    </row>
    <row r="1003" spans="2:26" x14ac:dyDescent="0.25">
      <c r="B1003" s="10" t="s">
        <v>116</v>
      </c>
      <c r="C1003" s="2"/>
      <c r="D1003" s="2"/>
      <c r="E1003" s="3" t="s">
        <v>212</v>
      </c>
      <c r="F1003" s="184">
        <f t="shared" ref="F1003:Z1003" si="500">(F953+F954)*$G$13</f>
        <v>3745.28</v>
      </c>
      <c r="G1003" s="73">
        <f t="shared" si="500"/>
        <v>3801.4592000000002</v>
      </c>
      <c r="H1003" s="73">
        <f t="shared" si="500"/>
        <v>4373.6760059999988</v>
      </c>
      <c r="I1003" s="73">
        <f t="shared" si="500"/>
        <v>4661.2452033944983</v>
      </c>
      <c r="J1003" s="73">
        <f t="shared" si="500"/>
        <v>4967.7220755176868</v>
      </c>
      <c r="K1003" s="73">
        <f t="shared" si="500"/>
        <v>5294.349801982974</v>
      </c>
      <c r="L1003" s="73">
        <f t="shared" si="500"/>
        <v>5373.765049012718</v>
      </c>
      <c r="M1003" s="73">
        <f t="shared" si="500"/>
        <v>5454.3715247479076</v>
      </c>
      <c r="N1003" s="73">
        <f t="shared" si="500"/>
        <v>5536.1870976191258</v>
      </c>
      <c r="O1003" s="73">
        <f t="shared" si="500"/>
        <v>5619.2299040834123</v>
      </c>
      <c r="P1003" s="73">
        <f t="shared" si="500"/>
        <v>5703.5183526446626</v>
      </c>
      <c r="Q1003" s="73">
        <f t="shared" si="500"/>
        <v>5789.0711279343323</v>
      </c>
      <c r="R1003" s="73">
        <f t="shared" si="500"/>
        <v>5875.9071948533465</v>
      </c>
      <c r="S1003" s="73">
        <f t="shared" si="500"/>
        <v>5964.045802776147</v>
      </c>
      <c r="T1003" s="73">
        <f t="shared" si="500"/>
        <v>6053.506489817788</v>
      </c>
      <c r="U1003" s="73">
        <f t="shared" si="500"/>
        <v>6144.3090871650538</v>
      </c>
      <c r="V1003" s="73">
        <f t="shared" si="500"/>
        <v>6236.4737234725289</v>
      </c>
      <c r="W1003" s="73">
        <f t="shared" si="500"/>
        <v>6330.0208293246169</v>
      </c>
      <c r="X1003" s="73">
        <f t="shared" si="500"/>
        <v>6424.9711417644858</v>
      </c>
      <c r="Y1003" s="73">
        <f t="shared" si="500"/>
        <v>6521.3457088909508</v>
      </c>
      <c r="Z1003" s="105">
        <f t="shared" si="500"/>
        <v>6619.1658945243153</v>
      </c>
    </row>
    <row r="1004" spans="2:26" x14ac:dyDescent="0.25">
      <c r="B1004" s="10" t="s">
        <v>119</v>
      </c>
      <c r="C1004" s="2"/>
      <c r="D1004" s="2"/>
      <c r="E1004" s="3" t="s">
        <v>212</v>
      </c>
      <c r="F1004" s="184">
        <f t="shared" ref="F1004:Z1004" si="501">F865*$G$13</f>
        <v>2408.2546029171199</v>
      </c>
      <c r="G1004" s="73">
        <f t="shared" si="501"/>
        <v>2588.9259733326239</v>
      </c>
      <c r="H1004" s="73">
        <f t="shared" si="501"/>
        <v>2588.9259733326239</v>
      </c>
      <c r="I1004" s="73">
        <f t="shared" si="501"/>
        <v>2588.9259733326239</v>
      </c>
      <c r="J1004" s="73">
        <f t="shared" si="501"/>
        <v>2588.9259733326239</v>
      </c>
      <c r="K1004" s="73">
        <f t="shared" si="501"/>
        <v>2588.9259733326239</v>
      </c>
      <c r="L1004" s="73">
        <f t="shared" si="501"/>
        <v>2588.9259733326239</v>
      </c>
      <c r="M1004" s="73">
        <f t="shared" si="501"/>
        <v>2588.9259733326239</v>
      </c>
      <c r="N1004" s="73">
        <f t="shared" si="501"/>
        <v>2588.9259733326239</v>
      </c>
      <c r="O1004" s="73">
        <f t="shared" si="501"/>
        <v>2588.9259733326239</v>
      </c>
      <c r="P1004" s="73">
        <f t="shared" si="501"/>
        <v>2588.9259733326239</v>
      </c>
      <c r="Q1004" s="73">
        <f t="shared" si="501"/>
        <v>2588.9259733326239</v>
      </c>
      <c r="R1004" s="73">
        <f t="shared" si="501"/>
        <v>2588.9259733326239</v>
      </c>
      <c r="S1004" s="73">
        <f t="shared" si="501"/>
        <v>2588.9259733326239</v>
      </c>
      <c r="T1004" s="73">
        <f t="shared" si="501"/>
        <v>2588.9259733326239</v>
      </c>
      <c r="U1004" s="73">
        <f t="shared" si="501"/>
        <v>2588.9259733326239</v>
      </c>
      <c r="V1004" s="73">
        <f t="shared" si="501"/>
        <v>2588.9259733326239</v>
      </c>
      <c r="W1004" s="73">
        <f t="shared" si="501"/>
        <v>2588.9259733326239</v>
      </c>
      <c r="X1004" s="73">
        <f t="shared" si="501"/>
        <v>2588.9259733326239</v>
      </c>
      <c r="Y1004" s="73">
        <f t="shared" si="501"/>
        <v>2588.9259733326239</v>
      </c>
      <c r="Z1004" s="105">
        <f t="shared" si="501"/>
        <v>2588.9259733326239</v>
      </c>
    </row>
    <row r="1005" spans="2:26" x14ac:dyDescent="0.25">
      <c r="B1005" s="102" t="s">
        <v>121</v>
      </c>
      <c r="C1005" s="59"/>
      <c r="D1005" s="59"/>
      <c r="E1005" s="103" t="s">
        <v>212</v>
      </c>
      <c r="F1005" s="106">
        <f>F1003-F1004</f>
        <v>1337.0253970828803</v>
      </c>
      <c r="G1005" s="107">
        <f t="shared" ref="G1005:Z1005" si="502">G1003-G1004</f>
        <v>1212.5332266673763</v>
      </c>
      <c r="H1005" s="107">
        <f t="shared" si="502"/>
        <v>1784.7500326673749</v>
      </c>
      <c r="I1005" s="107">
        <f t="shared" si="502"/>
        <v>2072.3192300618744</v>
      </c>
      <c r="J1005" s="107">
        <f t="shared" si="502"/>
        <v>2378.7961021850629</v>
      </c>
      <c r="K1005" s="107">
        <f t="shared" si="502"/>
        <v>2705.4238286503501</v>
      </c>
      <c r="L1005" s="107">
        <f t="shared" si="502"/>
        <v>2784.8390756800941</v>
      </c>
      <c r="M1005" s="107">
        <f t="shared" si="502"/>
        <v>2865.4455514152837</v>
      </c>
      <c r="N1005" s="107">
        <f t="shared" si="502"/>
        <v>2947.2611242865019</v>
      </c>
      <c r="O1005" s="107">
        <f t="shared" si="502"/>
        <v>3030.3039307507884</v>
      </c>
      <c r="P1005" s="107">
        <f t="shared" si="502"/>
        <v>3114.5923793120387</v>
      </c>
      <c r="Q1005" s="107">
        <f t="shared" si="502"/>
        <v>3200.1451546017083</v>
      </c>
      <c r="R1005" s="107">
        <f t="shared" si="502"/>
        <v>3286.9812215207226</v>
      </c>
      <c r="S1005" s="107">
        <f t="shared" si="502"/>
        <v>3375.119829443523</v>
      </c>
      <c r="T1005" s="107">
        <f t="shared" si="502"/>
        <v>3464.580516485164</v>
      </c>
      <c r="U1005" s="107">
        <f t="shared" si="502"/>
        <v>3555.3831138324299</v>
      </c>
      <c r="V1005" s="107">
        <f t="shared" si="502"/>
        <v>3647.547750139905</v>
      </c>
      <c r="W1005" s="107">
        <f t="shared" si="502"/>
        <v>3741.094855991993</v>
      </c>
      <c r="X1005" s="107">
        <f t="shared" si="502"/>
        <v>3836.0451684318618</v>
      </c>
      <c r="Y1005" s="107">
        <f t="shared" si="502"/>
        <v>3932.4197355583269</v>
      </c>
      <c r="Z1005" s="108">
        <f t="shared" si="502"/>
        <v>4030.2399211916913</v>
      </c>
    </row>
    <row r="1006" spans="2:26" x14ac:dyDescent="0.25">
      <c r="B1006" s="10"/>
      <c r="C1006" s="2"/>
      <c r="D1006" s="2"/>
      <c r="E1006" s="3"/>
      <c r="F1006" s="184"/>
      <c r="G1006" s="73"/>
      <c r="H1006" s="73"/>
      <c r="I1006" s="73"/>
      <c r="J1006" s="73"/>
      <c r="K1006" s="73"/>
      <c r="L1006" s="73"/>
      <c r="M1006" s="73"/>
      <c r="N1006" s="73"/>
      <c r="O1006" s="73"/>
      <c r="P1006" s="73"/>
      <c r="Q1006" s="73"/>
      <c r="R1006" s="73"/>
      <c r="S1006" s="73"/>
      <c r="T1006" s="73"/>
      <c r="U1006" s="73"/>
      <c r="V1006" s="73"/>
      <c r="W1006" s="73"/>
      <c r="X1006" s="73"/>
      <c r="Y1006" s="73"/>
      <c r="Z1006" s="105"/>
    </row>
    <row r="1007" spans="2:26" x14ac:dyDescent="0.25">
      <c r="B1007" s="10" t="s">
        <v>114</v>
      </c>
      <c r="C1007" s="2"/>
      <c r="D1007" s="2"/>
      <c r="E1007" s="3" t="s">
        <v>212</v>
      </c>
      <c r="F1007" s="184">
        <f t="shared" ref="F1007:Z1007" si="503">(F960+F961)*$G$14</f>
        <v>29567.999999999996</v>
      </c>
      <c r="G1007" s="73">
        <f t="shared" si="503"/>
        <v>29567.999999999996</v>
      </c>
      <c r="H1007" s="73">
        <f t="shared" si="503"/>
        <v>33516</v>
      </c>
      <c r="I1007" s="73">
        <f t="shared" si="503"/>
        <v>35191.799999999996</v>
      </c>
      <c r="J1007" s="73">
        <f t="shared" si="503"/>
        <v>36951.39</v>
      </c>
      <c r="K1007" s="73">
        <f t="shared" si="503"/>
        <v>38798.959500000004</v>
      </c>
      <c r="L1007" s="73">
        <f t="shared" si="503"/>
        <v>38798.959500000004</v>
      </c>
      <c r="M1007" s="73">
        <f t="shared" si="503"/>
        <v>38798.959500000004</v>
      </c>
      <c r="N1007" s="73">
        <f t="shared" si="503"/>
        <v>38798.959500000004</v>
      </c>
      <c r="O1007" s="73">
        <f t="shared" si="503"/>
        <v>38798.959500000004</v>
      </c>
      <c r="P1007" s="73">
        <f t="shared" si="503"/>
        <v>38798.959500000004</v>
      </c>
      <c r="Q1007" s="73">
        <f t="shared" si="503"/>
        <v>38798.959500000004</v>
      </c>
      <c r="R1007" s="73">
        <f t="shared" si="503"/>
        <v>38798.959500000004</v>
      </c>
      <c r="S1007" s="73">
        <f t="shared" si="503"/>
        <v>38798.959500000004</v>
      </c>
      <c r="T1007" s="73">
        <f t="shared" si="503"/>
        <v>38798.959500000004</v>
      </c>
      <c r="U1007" s="73">
        <f t="shared" si="503"/>
        <v>38798.959500000004</v>
      </c>
      <c r="V1007" s="73">
        <f t="shared" si="503"/>
        <v>38798.959500000004</v>
      </c>
      <c r="W1007" s="73">
        <f t="shared" si="503"/>
        <v>38798.959500000004</v>
      </c>
      <c r="X1007" s="73">
        <f t="shared" si="503"/>
        <v>38798.959500000004</v>
      </c>
      <c r="Y1007" s="73">
        <f t="shared" si="503"/>
        <v>38798.959500000004</v>
      </c>
      <c r="Z1007" s="105">
        <f t="shared" si="503"/>
        <v>38798.959500000004</v>
      </c>
    </row>
    <row r="1008" spans="2:26" x14ac:dyDescent="0.25">
      <c r="B1008" s="10" t="s">
        <v>117</v>
      </c>
      <c r="C1008" s="2"/>
      <c r="D1008" s="2"/>
      <c r="E1008" s="3" t="s">
        <v>212</v>
      </c>
      <c r="F1008" s="184">
        <f t="shared" ref="F1008:Z1008" si="504">F879*$G$14</f>
        <v>14266.1181037196</v>
      </c>
      <c r="G1008" s="73">
        <f t="shared" si="504"/>
        <v>10659.701580463785</v>
      </c>
      <c r="H1008" s="73">
        <f t="shared" si="504"/>
        <v>10659.701580463785</v>
      </c>
      <c r="I1008" s="73">
        <f t="shared" si="504"/>
        <v>10659.701580463785</v>
      </c>
      <c r="J1008" s="73">
        <f t="shared" si="504"/>
        <v>13284.701580463787</v>
      </c>
      <c r="K1008" s="73">
        <f t="shared" si="504"/>
        <v>10659.701580463785</v>
      </c>
      <c r="L1008" s="73">
        <f t="shared" si="504"/>
        <v>10659.701580463785</v>
      </c>
      <c r="M1008" s="73">
        <f t="shared" si="504"/>
        <v>10659.701580463785</v>
      </c>
      <c r="N1008" s="73">
        <f t="shared" si="504"/>
        <v>13284.701580463787</v>
      </c>
      <c r="O1008" s="73">
        <f t="shared" si="504"/>
        <v>10659.701580463785</v>
      </c>
      <c r="P1008" s="73">
        <f t="shared" si="504"/>
        <v>10659.701580463785</v>
      </c>
      <c r="Q1008" s="73">
        <f t="shared" si="504"/>
        <v>10659.701580463785</v>
      </c>
      <c r="R1008" s="73">
        <f t="shared" si="504"/>
        <v>13284.701580463787</v>
      </c>
      <c r="S1008" s="73">
        <f t="shared" si="504"/>
        <v>10659.701580463785</v>
      </c>
      <c r="T1008" s="73">
        <f t="shared" si="504"/>
        <v>10659.701580463785</v>
      </c>
      <c r="U1008" s="73">
        <f t="shared" si="504"/>
        <v>10659.701580463785</v>
      </c>
      <c r="V1008" s="73">
        <f t="shared" si="504"/>
        <v>13284.701580463787</v>
      </c>
      <c r="W1008" s="73">
        <f t="shared" si="504"/>
        <v>10659.701580463785</v>
      </c>
      <c r="X1008" s="73">
        <f t="shared" si="504"/>
        <v>10659.701580463785</v>
      </c>
      <c r="Y1008" s="73">
        <f t="shared" si="504"/>
        <v>10659.701580463785</v>
      </c>
      <c r="Z1008" s="105">
        <f t="shared" si="504"/>
        <v>10659.701580463785</v>
      </c>
    </row>
    <row r="1009" spans="2:26" x14ac:dyDescent="0.25">
      <c r="B1009" s="102" t="s">
        <v>90</v>
      </c>
      <c r="C1009" s="59"/>
      <c r="D1009" s="59"/>
      <c r="E1009" s="103" t="s">
        <v>212</v>
      </c>
      <c r="F1009" s="106">
        <f>F1007-F1008</f>
        <v>15301.881896280396</v>
      </c>
      <c r="G1009" s="107">
        <f t="shared" ref="G1009:Z1009" si="505">G1007-G1008</f>
        <v>18908.298419536211</v>
      </c>
      <c r="H1009" s="107">
        <f t="shared" si="505"/>
        <v>22856.298419536215</v>
      </c>
      <c r="I1009" s="107">
        <f t="shared" si="505"/>
        <v>24532.098419536211</v>
      </c>
      <c r="J1009" s="107">
        <f t="shared" si="505"/>
        <v>23666.688419536214</v>
      </c>
      <c r="K1009" s="107">
        <f t="shared" si="505"/>
        <v>28139.25791953622</v>
      </c>
      <c r="L1009" s="107">
        <f t="shared" si="505"/>
        <v>28139.25791953622</v>
      </c>
      <c r="M1009" s="107">
        <f t="shared" si="505"/>
        <v>28139.25791953622</v>
      </c>
      <c r="N1009" s="107">
        <f t="shared" si="505"/>
        <v>25514.25791953622</v>
      </c>
      <c r="O1009" s="107">
        <f t="shared" si="505"/>
        <v>28139.25791953622</v>
      </c>
      <c r="P1009" s="107">
        <f t="shared" si="505"/>
        <v>28139.25791953622</v>
      </c>
      <c r="Q1009" s="107">
        <f t="shared" si="505"/>
        <v>28139.25791953622</v>
      </c>
      <c r="R1009" s="107">
        <f t="shared" si="505"/>
        <v>25514.25791953622</v>
      </c>
      <c r="S1009" s="107">
        <f t="shared" si="505"/>
        <v>28139.25791953622</v>
      </c>
      <c r="T1009" s="107">
        <f t="shared" si="505"/>
        <v>28139.25791953622</v>
      </c>
      <c r="U1009" s="107">
        <f t="shared" si="505"/>
        <v>28139.25791953622</v>
      </c>
      <c r="V1009" s="107">
        <f t="shared" si="505"/>
        <v>25514.25791953622</v>
      </c>
      <c r="W1009" s="107">
        <f t="shared" si="505"/>
        <v>28139.25791953622</v>
      </c>
      <c r="X1009" s="107">
        <f t="shared" si="505"/>
        <v>28139.25791953622</v>
      </c>
      <c r="Y1009" s="107">
        <f t="shared" si="505"/>
        <v>28139.25791953622</v>
      </c>
      <c r="Z1009" s="108">
        <f t="shared" si="505"/>
        <v>28139.25791953622</v>
      </c>
    </row>
    <row r="1010" spans="2:26" x14ac:dyDescent="0.25">
      <c r="B1010" s="10"/>
      <c r="C1010" s="2"/>
      <c r="D1010" s="2"/>
      <c r="E1010" s="3"/>
      <c r="F1010" s="184"/>
      <c r="G1010" s="73"/>
      <c r="H1010" s="73"/>
      <c r="I1010" s="73"/>
      <c r="J1010" s="73"/>
      <c r="K1010" s="73"/>
      <c r="L1010" s="73"/>
      <c r="M1010" s="73"/>
      <c r="N1010" s="73"/>
      <c r="O1010" s="73"/>
      <c r="P1010" s="73"/>
      <c r="Q1010" s="73"/>
      <c r="R1010" s="73"/>
      <c r="S1010" s="73"/>
      <c r="T1010" s="73"/>
      <c r="U1010" s="73"/>
      <c r="V1010" s="73"/>
      <c r="W1010" s="73"/>
      <c r="X1010" s="73"/>
      <c r="Y1010" s="73"/>
      <c r="Z1010" s="105"/>
    </row>
    <row r="1011" spans="2:26" x14ac:dyDescent="0.25">
      <c r="B1011" s="10" t="s">
        <v>17</v>
      </c>
      <c r="C1011" s="2"/>
      <c r="D1011" s="2"/>
      <c r="E1011" s="3" t="s">
        <v>212</v>
      </c>
      <c r="F1011" s="184">
        <f t="shared" ref="F1011:Z1011" si="506">F1007+F999+F1003</f>
        <v>38617.450666666664</v>
      </c>
      <c r="G1011" s="73">
        <f>G1007+G999+G1003</f>
        <v>38800.929962666662</v>
      </c>
      <c r="H1011" s="73">
        <f t="shared" si="506"/>
        <v>44194.132251248004</v>
      </c>
      <c r="I1011" s="73">
        <f t="shared" si="506"/>
        <v>46631.596558285142</v>
      </c>
      <c r="J1011" s="73">
        <f t="shared" si="506"/>
        <v>49207.41049229612</v>
      </c>
      <c r="K1011" s="73">
        <f t="shared" si="506"/>
        <v>51929.687759703142</v>
      </c>
      <c r="L1011" s="73">
        <f t="shared" si="506"/>
        <v>52197.176089718174</v>
      </c>
      <c r="M1011" s="73">
        <f t="shared" si="506"/>
        <v>52470.369402430289</v>
      </c>
      <c r="N1011" s="73">
        <f t="shared" si="506"/>
        <v>52749.393896365887</v>
      </c>
      <c r="O1011" s="73">
        <f t="shared" si="506"/>
        <v>53034.378638000097</v>
      </c>
      <c r="P1011" s="73">
        <f t="shared" si="506"/>
        <v>53325.455628175347</v>
      </c>
      <c r="Q1011" s="73">
        <f t="shared" si="506"/>
        <v>53622.759870077753</v>
      </c>
      <c r="R1011" s="73">
        <f t="shared" si="506"/>
        <v>53926.429438808213</v>
      </c>
      <c r="S1011" s="73">
        <f t="shared" si="506"/>
        <v>54236.605552585926</v>
      </c>
      <c r="T1011" s="73">
        <f t="shared" si="506"/>
        <v>54553.432645623005</v>
      </c>
      <c r="U1011" s="73">
        <f t="shared" si="506"/>
        <v>54877.058442709596</v>
      </c>
      <c r="V1011" s="73">
        <f t="shared" si="506"/>
        <v>55207.634035550145</v>
      </c>
      <c r="W1011" s="73">
        <f t="shared" si="506"/>
        <v>55545.31396089209</v>
      </c>
      <c r="X1011" s="73">
        <f t="shared" si="506"/>
        <v>55890.256280489579</v>
      </c>
      <c r="Y1011" s="73">
        <f t="shared" si="506"/>
        <v>56242.622662945447</v>
      </c>
      <c r="Z1011" s="105">
        <f t="shared" si="506"/>
        <v>56602.578467476123</v>
      </c>
    </row>
    <row r="1012" spans="2:26" x14ac:dyDescent="0.25">
      <c r="B1012" s="10" t="s">
        <v>19</v>
      </c>
      <c r="C1012" s="2"/>
      <c r="D1012" s="2"/>
      <c r="E1012" s="3" t="s">
        <v>212</v>
      </c>
      <c r="F1012" s="184">
        <f>F1008+F1000+F1004</f>
        <v>22355.75169727096</v>
      </c>
      <c r="G1012" s="73">
        <f>G1008+G1000+G1004</f>
        <v>19341.031906291115</v>
      </c>
      <c r="H1012" s="73">
        <f t="shared" ref="H1012:Z1012" si="507">H1008+H1000+H1004</f>
        <v>19341.031906291115</v>
      </c>
      <c r="I1012" s="73">
        <f t="shared" si="507"/>
        <v>19341.031906291115</v>
      </c>
      <c r="J1012" s="73">
        <f t="shared" si="507"/>
        <v>21966.031906291115</v>
      </c>
      <c r="K1012" s="73">
        <f t="shared" si="507"/>
        <v>19341.031906291115</v>
      </c>
      <c r="L1012" s="73">
        <f t="shared" si="507"/>
        <v>19341.031906291115</v>
      </c>
      <c r="M1012" s="73">
        <f t="shared" si="507"/>
        <v>19341.031906291115</v>
      </c>
      <c r="N1012" s="73">
        <f t="shared" si="507"/>
        <v>21966.031906291115</v>
      </c>
      <c r="O1012" s="73">
        <f t="shared" si="507"/>
        <v>19341.031906291115</v>
      </c>
      <c r="P1012" s="73">
        <f t="shared" si="507"/>
        <v>19341.031906291115</v>
      </c>
      <c r="Q1012" s="73">
        <f t="shared" si="507"/>
        <v>19341.031906291115</v>
      </c>
      <c r="R1012" s="73">
        <f t="shared" si="507"/>
        <v>21966.031906291115</v>
      </c>
      <c r="S1012" s="73">
        <f t="shared" si="507"/>
        <v>19341.031906291115</v>
      </c>
      <c r="T1012" s="73">
        <f t="shared" si="507"/>
        <v>19341.031906291115</v>
      </c>
      <c r="U1012" s="73">
        <f t="shared" si="507"/>
        <v>19341.031906291115</v>
      </c>
      <c r="V1012" s="73">
        <f t="shared" si="507"/>
        <v>21966.031906291115</v>
      </c>
      <c r="W1012" s="73">
        <f t="shared" si="507"/>
        <v>19341.031906291115</v>
      </c>
      <c r="X1012" s="73">
        <f t="shared" si="507"/>
        <v>19341.031906291115</v>
      </c>
      <c r="Y1012" s="73">
        <f t="shared" si="507"/>
        <v>19341.031906291115</v>
      </c>
      <c r="Z1012" s="105">
        <f t="shared" si="507"/>
        <v>19341.031906291115</v>
      </c>
    </row>
    <row r="1013" spans="2:26" x14ac:dyDescent="0.25">
      <c r="B1013" s="102" t="s">
        <v>138</v>
      </c>
      <c r="C1013" s="59"/>
      <c r="D1013" s="59"/>
      <c r="E1013" s="103" t="s">
        <v>212</v>
      </c>
      <c r="F1013" s="106">
        <f>F1011-F1012</f>
        <v>16261.698969395704</v>
      </c>
      <c r="G1013" s="107">
        <f t="shared" ref="G1013:K1013" si="508">G1011-G1012</f>
        <v>19459.898056375547</v>
      </c>
      <c r="H1013" s="107">
        <f t="shared" si="508"/>
        <v>24853.100344956889</v>
      </c>
      <c r="I1013" s="107">
        <f t="shared" si="508"/>
        <v>27290.564651994027</v>
      </c>
      <c r="J1013" s="107">
        <f t="shared" si="508"/>
        <v>27241.378586005005</v>
      </c>
      <c r="K1013" s="107">
        <f t="shared" si="508"/>
        <v>32588.655853412027</v>
      </c>
      <c r="L1013" s="107">
        <f>L1011-L1012</f>
        <v>32856.144183427059</v>
      </c>
      <c r="M1013" s="107">
        <f t="shared" ref="M1013:O1013" si="509">M1011-M1012</f>
        <v>33129.337496139175</v>
      </c>
      <c r="N1013" s="107">
        <f t="shared" si="509"/>
        <v>30783.361990074773</v>
      </c>
      <c r="O1013" s="107">
        <f t="shared" si="509"/>
        <v>33693.346731708982</v>
      </c>
      <c r="P1013" s="107">
        <f>P1011-P1012</f>
        <v>33984.423721884232</v>
      </c>
      <c r="Q1013" s="107">
        <f t="shared" ref="Q1013:Z1013" si="510">Q1011-Q1012</f>
        <v>34281.727963786638</v>
      </c>
      <c r="R1013" s="107">
        <f t="shared" si="510"/>
        <v>31960.397532517098</v>
      </c>
      <c r="S1013" s="107">
        <f t="shared" si="510"/>
        <v>34895.573646294812</v>
      </c>
      <c r="T1013" s="107">
        <f t="shared" si="510"/>
        <v>35212.40073933189</v>
      </c>
      <c r="U1013" s="107">
        <f t="shared" si="510"/>
        <v>35536.026536418482</v>
      </c>
      <c r="V1013" s="107">
        <f t="shared" si="510"/>
        <v>33241.60212925903</v>
      </c>
      <c r="W1013" s="107">
        <f t="shared" si="510"/>
        <v>36204.282054600975</v>
      </c>
      <c r="X1013" s="107">
        <f t="shared" si="510"/>
        <v>36549.224374198464</v>
      </c>
      <c r="Y1013" s="107">
        <f t="shared" si="510"/>
        <v>36901.590756654332</v>
      </c>
      <c r="Z1013" s="108">
        <f t="shared" si="510"/>
        <v>37261.546561185009</v>
      </c>
    </row>
    <row r="1014" spans="2:26" x14ac:dyDescent="0.25">
      <c r="B1014" s="10"/>
      <c r="C1014" s="2"/>
      <c r="D1014" s="2"/>
      <c r="E1014" s="3"/>
      <c r="F1014" s="146"/>
      <c r="G1014" s="73"/>
      <c r="H1014" s="73"/>
      <c r="I1014" s="73"/>
      <c r="J1014" s="73"/>
      <c r="K1014" s="73"/>
      <c r="L1014" s="73"/>
      <c r="M1014" s="73"/>
      <c r="N1014" s="73"/>
      <c r="O1014" s="73"/>
      <c r="P1014" s="73"/>
      <c r="Q1014" s="73"/>
      <c r="R1014" s="73"/>
      <c r="S1014" s="73"/>
      <c r="T1014" s="73"/>
      <c r="U1014" s="73"/>
      <c r="V1014" s="73"/>
      <c r="W1014" s="73"/>
      <c r="X1014" s="73"/>
      <c r="Y1014" s="73"/>
      <c r="Z1014" s="105"/>
    </row>
    <row r="1015" spans="2:26" x14ac:dyDescent="0.25">
      <c r="B1015" s="43"/>
      <c r="C1015" s="44" t="s">
        <v>21</v>
      </c>
      <c r="D1015" s="44"/>
      <c r="E1015" s="45"/>
      <c r="F1015" s="197"/>
      <c r="G1015" s="198"/>
      <c r="H1015" s="198"/>
      <c r="I1015" s="198"/>
      <c r="J1015" s="198"/>
      <c r="K1015" s="198"/>
      <c r="L1015" s="198"/>
      <c r="M1015" s="198"/>
      <c r="N1015" s="198"/>
      <c r="O1015" s="198"/>
      <c r="P1015" s="198"/>
      <c r="Q1015" s="198"/>
      <c r="R1015" s="198"/>
      <c r="S1015" s="198"/>
      <c r="T1015" s="198"/>
      <c r="U1015" s="198"/>
      <c r="V1015" s="198"/>
      <c r="W1015" s="198"/>
      <c r="X1015" s="198"/>
      <c r="Y1015" s="198"/>
      <c r="Z1015" s="199"/>
    </row>
    <row r="1016" spans="2:26" x14ac:dyDescent="0.25">
      <c r="B1016" s="10" t="s">
        <v>92</v>
      </c>
      <c r="C1016" s="4"/>
      <c r="D1016" s="4"/>
      <c r="E1016" s="4"/>
      <c r="F1016" s="185">
        <f t="shared" ref="F1016:Z1016" si="511">F1001-F983</f>
        <v>0</v>
      </c>
      <c r="G1016" s="147">
        <f t="shared" si="511"/>
        <v>-411.02536186046564</v>
      </c>
      <c r="H1016" s="147">
        <f t="shared" si="511"/>
        <v>331.60482241686805</v>
      </c>
      <c r="I1016" s="147">
        <f t="shared" si="511"/>
        <v>672.21610659622092</v>
      </c>
      <c r="J1016" s="147">
        <f t="shared" si="511"/>
        <v>1045.2757312095846</v>
      </c>
      <c r="K1016" s="147">
        <f t="shared" si="511"/>
        <v>1453.3878363823196</v>
      </c>
      <c r="L1016" s="147">
        <f t="shared" si="511"/>
        <v>1498.1337531401477</v>
      </c>
      <c r="M1016" s="147">
        <f t="shared" si="511"/>
        <v>1543.9535719001624</v>
      </c>
      <c r="N1016" s="147">
        <f t="shared" si="511"/>
        <v>1590.8730663104161</v>
      </c>
      <c r="O1016" s="147">
        <f t="shared" si="511"/>
        <v>1638.918628586518</v>
      </c>
      <c r="P1016" s="147">
        <f t="shared" si="511"/>
        <v>1688.1172843572458</v>
      </c>
      <c r="Q1016" s="147">
        <f t="shared" si="511"/>
        <v>1738.4967078664704</v>
      </c>
      <c r="R1016" s="147">
        <f t="shared" si="511"/>
        <v>1790.085237539919</v>
      </c>
      <c r="S1016" s="147">
        <f t="shared" si="511"/>
        <v>1842.9118919255261</v>
      </c>
      <c r="T1016" s="147">
        <f t="shared" si="511"/>
        <v>1897.0063860163918</v>
      </c>
      <c r="U1016" s="147">
        <f t="shared" si="511"/>
        <v>1952.3991479654351</v>
      </c>
      <c r="V1016" s="147">
        <f t="shared" si="511"/>
        <v>2009.1213362012577</v>
      </c>
      <c r="W1016" s="147">
        <f t="shared" si="511"/>
        <v>2067.2048569547387</v>
      </c>
      <c r="X1016" s="147">
        <f t="shared" si="511"/>
        <v>2126.6823822063034</v>
      </c>
      <c r="Y1016" s="147">
        <f t="shared" si="511"/>
        <v>2187.587368063907</v>
      </c>
      <c r="Z1016" s="148">
        <f t="shared" si="511"/>
        <v>2249.954073582092</v>
      </c>
    </row>
    <row r="1017" spans="2:26" x14ac:dyDescent="0.25">
      <c r="B1017" s="80" t="s">
        <v>30</v>
      </c>
      <c r="C1017" s="65"/>
      <c r="D1017" s="65"/>
      <c r="E1017" s="65"/>
      <c r="F1017" s="386">
        <f>NPV(G231,H1016:Z1016)+G1016</f>
        <v>9652.5501560734228</v>
      </c>
      <c r="G1017" s="67"/>
      <c r="H1017" s="73"/>
      <c r="I1017" s="73"/>
      <c r="J1017" s="73"/>
      <c r="K1017" s="73"/>
      <c r="L1017" s="73"/>
      <c r="M1017" s="73"/>
      <c r="N1017" s="73"/>
      <c r="O1017" s="73"/>
      <c r="P1017" s="73"/>
      <c r="Q1017" s="73"/>
      <c r="R1017" s="73"/>
      <c r="S1017" s="73"/>
      <c r="T1017" s="73"/>
      <c r="U1017" s="73"/>
      <c r="V1017" s="73"/>
      <c r="W1017" s="73"/>
      <c r="X1017" s="73"/>
      <c r="Y1017" s="73"/>
      <c r="Z1017" s="105"/>
    </row>
    <row r="1018" spans="2:26" x14ac:dyDescent="0.25">
      <c r="B1018" s="12"/>
      <c r="C1018" s="4"/>
      <c r="D1018" s="4"/>
      <c r="E1018" s="4"/>
      <c r="F1018" s="146"/>
      <c r="G1018" s="73"/>
      <c r="H1018" s="73"/>
      <c r="I1018" s="73"/>
      <c r="J1018" s="73"/>
      <c r="K1018" s="73"/>
      <c r="L1018" s="73"/>
      <c r="M1018" s="73"/>
      <c r="N1018" s="73"/>
      <c r="O1018" s="73"/>
      <c r="P1018" s="73"/>
      <c r="Q1018" s="73"/>
      <c r="R1018" s="73"/>
      <c r="S1018" s="73"/>
      <c r="T1018" s="73"/>
      <c r="U1018" s="73"/>
      <c r="V1018" s="73"/>
      <c r="W1018" s="73"/>
      <c r="X1018" s="73"/>
      <c r="Y1018" s="73"/>
      <c r="Z1018" s="105"/>
    </row>
    <row r="1019" spans="2:26" x14ac:dyDescent="0.25">
      <c r="B1019" s="10" t="s">
        <v>122</v>
      </c>
      <c r="C1019" s="4"/>
      <c r="D1019" s="4"/>
      <c r="E1019" s="4"/>
      <c r="F1019" s="185">
        <f t="shared" ref="F1019:Z1019" si="512">F1005-F987</f>
        <v>0</v>
      </c>
      <c r="G1019" s="147">
        <f t="shared" si="512"/>
        <v>-180.67137041550404</v>
      </c>
      <c r="H1019" s="147">
        <f t="shared" si="512"/>
        <v>334.52354758449565</v>
      </c>
      <c r="I1019" s="147">
        <f t="shared" si="512"/>
        <v>564.21552865899548</v>
      </c>
      <c r="J1019" s="147">
        <f t="shared" si="512"/>
        <v>811.94702621738497</v>
      </c>
      <c r="K1019" s="147">
        <f t="shared" si="512"/>
        <v>1078.9481974994001</v>
      </c>
      <c r="L1019" s="147">
        <f t="shared" si="512"/>
        <v>1097.8424910181243</v>
      </c>
      <c r="M1019" s="147">
        <f t="shared" si="512"/>
        <v>1117.0201989396287</v>
      </c>
      <c r="N1019" s="147">
        <f t="shared" si="512"/>
        <v>1136.485572479955</v>
      </c>
      <c r="O1019" s="147">
        <f t="shared" si="512"/>
        <v>1156.2429266233871</v>
      </c>
      <c r="P1019" s="147">
        <f t="shared" si="512"/>
        <v>1176.29664107897</v>
      </c>
      <c r="Q1019" s="147">
        <f t="shared" si="512"/>
        <v>1196.6511612513873</v>
      </c>
      <c r="R1019" s="147">
        <f t="shared" si="512"/>
        <v>1217.3109992263894</v>
      </c>
      <c r="S1019" s="147">
        <f t="shared" si="512"/>
        <v>1238.2807347710191</v>
      </c>
      <c r="T1019" s="147">
        <f t="shared" si="512"/>
        <v>1259.5650163488158</v>
      </c>
      <c r="U1019" s="147">
        <f t="shared" si="512"/>
        <v>1281.1685621502806</v>
      </c>
      <c r="V1019" s="147">
        <f t="shared" si="512"/>
        <v>1303.096161138767</v>
      </c>
      <c r="W1019" s="147">
        <f t="shared" si="512"/>
        <v>1325.3526741120818</v>
      </c>
      <c r="X1019" s="147">
        <f t="shared" si="512"/>
        <v>1347.9430347799957</v>
      </c>
      <c r="Y1019" s="147">
        <f t="shared" si="512"/>
        <v>1370.8722508579272</v>
      </c>
      <c r="Z1019" s="148">
        <f t="shared" si="512"/>
        <v>1394.1454051770293</v>
      </c>
    </row>
    <row r="1020" spans="2:26" x14ac:dyDescent="0.25">
      <c r="B1020" s="80" t="s">
        <v>30</v>
      </c>
      <c r="C1020" s="65"/>
      <c r="D1020" s="65"/>
      <c r="E1020" s="65"/>
      <c r="F1020" s="386">
        <f>NPV(G231,H1019:Z1019)+G1019</f>
        <v>7020.1485812044666</v>
      </c>
      <c r="G1020" s="67"/>
      <c r="H1020" s="73"/>
      <c r="I1020" s="73"/>
      <c r="J1020" s="73"/>
      <c r="K1020" s="73"/>
      <c r="L1020" s="73"/>
      <c r="M1020" s="73"/>
      <c r="N1020" s="73"/>
      <c r="O1020" s="73"/>
      <c r="P1020" s="73"/>
      <c r="Q1020" s="73"/>
      <c r="R1020" s="73"/>
      <c r="S1020" s="73"/>
      <c r="T1020" s="73"/>
      <c r="U1020" s="73"/>
      <c r="V1020" s="73"/>
      <c r="W1020" s="73"/>
      <c r="X1020" s="73"/>
      <c r="Y1020" s="73"/>
      <c r="Z1020" s="105"/>
    </row>
    <row r="1021" spans="2:26" x14ac:dyDescent="0.25">
      <c r="B1021" s="12"/>
      <c r="C1021" s="4"/>
      <c r="D1021" s="4"/>
      <c r="E1021" s="4"/>
      <c r="F1021" s="146"/>
      <c r="G1021" s="73"/>
      <c r="H1021" s="73"/>
      <c r="I1021" s="73"/>
      <c r="J1021" s="73"/>
      <c r="K1021" s="73"/>
      <c r="L1021" s="73"/>
      <c r="M1021" s="73"/>
      <c r="N1021" s="73"/>
      <c r="O1021" s="73"/>
      <c r="P1021" s="73"/>
      <c r="Q1021" s="73"/>
      <c r="R1021" s="73"/>
      <c r="S1021" s="73"/>
      <c r="T1021" s="73"/>
      <c r="U1021" s="73"/>
      <c r="V1021" s="73"/>
      <c r="W1021" s="73"/>
      <c r="X1021" s="73"/>
      <c r="Y1021" s="73"/>
      <c r="Z1021" s="105"/>
    </row>
    <row r="1022" spans="2:26" x14ac:dyDescent="0.25">
      <c r="B1022" s="10" t="s">
        <v>91</v>
      </c>
      <c r="C1022" s="16"/>
      <c r="D1022" s="2"/>
      <c r="E1022" s="3"/>
      <c r="F1022" s="106">
        <f t="shared" ref="F1022:Z1022" si="513">F1009-F991</f>
        <v>0</v>
      </c>
      <c r="G1022" s="107">
        <f t="shared" si="513"/>
        <v>981.41652325581526</v>
      </c>
      <c r="H1022" s="107">
        <f t="shared" si="513"/>
        <v>4929.4165232558189</v>
      </c>
      <c r="I1022" s="107">
        <f t="shared" si="513"/>
        <v>6605.2165232558145</v>
      </c>
      <c r="J1022" s="107">
        <f t="shared" si="513"/>
        <v>8364.8065232558183</v>
      </c>
      <c r="K1022" s="107">
        <f t="shared" si="513"/>
        <v>10212.376023255823</v>
      </c>
      <c r="L1022" s="107">
        <f t="shared" si="513"/>
        <v>10212.376023255823</v>
      </c>
      <c r="M1022" s="107">
        <f t="shared" si="513"/>
        <v>10212.376023255823</v>
      </c>
      <c r="N1022" s="107">
        <f t="shared" si="513"/>
        <v>10212.376023255823</v>
      </c>
      <c r="O1022" s="107">
        <f t="shared" si="513"/>
        <v>10212.376023255823</v>
      </c>
      <c r="P1022" s="107">
        <f t="shared" si="513"/>
        <v>10212.376023255823</v>
      </c>
      <c r="Q1022" s="107">
        <f t="shared" si="513"/>
        <v>10212.376023255823</v>
      </c>
      <c r="R1022" s="107">
        <f t="shared" si="513"/>
        <v>10212.376023255823</v>
      </c>
      <c r="S1022" s="107">
        <f t="shared" si="513"/>
        <v>10212.376023255823</v>
      </c>
      <c r="T1022" s="107">
        <f t="shared" si="513"/>
        <v>10212.376023255823</v>
      </c>
      <c r="U1022" s="107">
        <f t="shared" si="513"/>
        <v>10212.376023255823</v>
      </c>
      <c r="V1022" s="107">
        <f t="shared" si="513"/>
        <v>10212.376023255823</v>
      </c>
      <c r="W1022" s="107">
        <f t="shared" si="513"/>
        <v>10212.376023255823</v>
      </c>
      <c r="X1022" s="107">
        <f t="shared" si="513"/>
        <v>10212.376023255823</v>
      </c>
      <c r="Y1022" s="107">
        <f t="shared" si="513"/>
        <v>10212.376023255823</v>
      </c>
      <c r="Z1022" s="108">
        <f t="shared" si="513"/>
        <v>10212.376023255823</v>
      </c>
    </row>
    <row r="1023" spans="2:26" x14ac:dyDescent="0.25">
      <c r="B1023" s="80" t="s">
        <v>30</v>
      </c>
      <c r="C1023" s="65"/>
      <c r="D1023" s="65"/>
      <c r="E1023" s="65"/>
      <c r="F1023" s="386">
        <f>NPV($G$231,H1022:Z1022)+G1022</f>
        <v>67295.902442968945</v>
      </c>
      <c r="G1023" s="67"/>
      <c r="H1023" s="73"/>
      <c r="I1023" s="73"/>
      <c r="J1023" s="73"/>
      <c r="K1023" s="73"/>
      <c r="L1023" s="73"/>
      <c r="M1023" s="73"/>
      <c r="N1023" s="73"/>
      <c r="O1023" s="73"/>
      <c r="P1023" s="73"/>
      <c r="Q1023" s="73"/>
      <c r="R1023" s="73"/>
      <c r="S1023" s="73"/>
      <c r="T1023" s="73"/>
      <c r="U1023" s="73"/>
      <c r="V1023" s="73"/>
      <c r="W1023" s="73"/>
      <c r="X1023" s="73"/>
      <c r="Y1023" s="73"/>
      <c r="Z1023" s="105"/>
    </row>
    <row r="1024" spans="2:26" x14ac:dyDescent="0.25">
      <c r="B1024" s="12"/>
      <c r="C1024" s="4"/>
      <c r="D1024" s="4"/>
      <c r="E1024" s="4"/>
      <c r="F1024" s="146"/>
      <c r="G1024" s="73"/>
      <c r="H1024" s="73"/>
      <c r="I1024" s="73"/>
      <c r="J1024" s="73"/>
      <c r="K1024" s="73"/>
      <c r="L1024" s="73"/>
      <c r="M1024" s="73"/>
      <c r="N1024" s="73"/>
      <c r="O1024" s="73"/>
      <c r="P1024" s="73"/>
      <c r="Q1024" s="73"/>
      <c r="R1024" s="73"/>
      <c r="S1024" s="73"/>
      <c r="T1024" s="73"/>
      <c r="U1024" s="73"/>
      <c r="V1024" s="73"/>
      <c r="W1024" s="73"/>
      <c r="X1024" s="73"/>
      <c r="Y1024" s="73"/>
      <c r="Z1024" s="105"/>
    </row>
    <row r="1025" spans="2:26" x14ac:dyDescent="0.25">
      <c r="B1025" s="12" t="s">
        <v>123</v>
      </c>
      <c r="C1025" s="4"/>
      <c r="D1025" s="4"/>
      <c r="E1025" s="4"/>
      <c r="F1025" s="185">
        <f t="shared" ref="F1025:Z1025" si="514">F1022+F1016+F1019</f>
        <v>0</v>
      </c>
      <c r="G1025" s="147">
        <f t="shared" si="514"/>
        <v>389.71979097984558</v>
      </c>
      <c r="H1025" s="147">
        <f t="shared" si="514"/>
        <v>5595.5448932571826</v>
      </c>
      <c r="I1025" s="147">
        <f t="shared" si="514"/>
        <v>7841.6481585110305</v>
      </c>
      <c r="J1025" s="147">
        <f t="shared" si="514"/>
        <v>10222.029280682789</v>
      </c>
      <c r="K1025" s="147">
        <f t="shared" si="514"/>
        <v>12744.712057137544</v>
      </c>
      <c r="L1025" s="147">
        <f t="shared" si="514"/>
        <v>12808.352267414095</v>
      </c>
      <c r="M1025" s="147">
        <f t="shared" si="514"/>
        <v>12873.349794095613</v>
      </c>
      <c r="N1025" s="147">
        <f t="shared" si="514"/>
        <v>12939.734662046194</v>
      </c>
      <c r="O1025" s="147">
        <f t="shared" si="514"/>
        <v>13007.537578465728</v>
      </c>
      <c r="P1025" s="147">
        <f t="shared" si="514"/>
        <v>13076.78994869204</v>
      </c>
      <c r="Q1025" s="147">
        <f t="shared" si="514"/>
        <v>13147.523892373682</v>
      </c>
      <c r="R1025" s="147">
        <f t="shared" si="514"/>
        <v>13219.772260022131</v>
      </c>
      <c r="S1025" s="147">
        <f t="shared" si="514"/>
        <v>13293.568649952369</v>
      </c>
      <c r="T1025" s="147">
        <f t="shared" si="514"/>
        <v>13368.947425621031</v>
      </c>
      <c r="U1025" s="147">
        <f t="shared" si="514"/>
        <v>13445.94373337154</v>
      </c>
      <c r="V1025" s="147">
        <f t="shared" si="514"/>
        <v>13524.593520595847</v>
      </c>
      <c r="W1025" s="147">
        <f t="shared" si="514"/>
        <v>13604.933554322644</v>
      </c>
      <c r="X1025" s="147">
        <f t="shared" si="514"/>
        <v>13687.001440242122</v>
      </c>
      <c r="Y1025" s="147">
        <f t="shared" si="514"/>
        <v>13770.835642177657</v>
      </c>
      <c r="Z1025" s="148">
        <f t="shared" si="514"/>
        <v>13856.475502014944</v>
      </c>
    </row>
    <row r="1026" spans="2:26" ht="15.75" thickBot="1" x14ac:dyDescent="0.3">
      <c r="B1026" s="101" t="s">
        <v>30</v>
      </c>
      <c r="C1026" s="57"/>
      <c r="D1026" s="57"/>
      <c r="E1026" s="57"/>
      <c r="F1026" s="387">
        <f>NPV(G231,H1025:Z1025)+G1025</f>
        <v>83968.601180246857</v>
      </c>
      <c r="G1026" s="388"/>
      <c r="H1026" s="56"/>
      <c r="I1026" s="56"/>
      <c r="J1026" s="56"/>
      <c r="K1026" s="56"/>
      <c r="L1026" s="56"/>
      <c r="M1026" s="56"/>
      <c r="N1026" s="56"/>
      <c r="O1026" s="56"/>
      <c r="P1026" s="56"/>
      <c r="Q1026" s="56"/>
      <c r="R1026" s="56"/>
      <c r="S1026" s="56"/>
      <c r="T1026" s="56"/>
      <c r="U1026" s="56"/>
      <c r="V1026" s="56"/>
      <c r="W1026" s="56"/>
      <c r="X1026" s="56"/>
      <c r="Y1026" s="56"/>
      <c r="Z1026" s="100"/>
    </row>
    <row r="1027" spans="2:26" ht="15.75" thickBot="1" x14ac:dyDescent="0.3">
      <c r="B1027" s="6"/>
      <c r="C1027" s="5"/>
      <c r="D1027" s="5"/>
      <c r="E1027" s="5"/>
      <c r="F1027" s="5"/>
      <c r="G1027" s="5"/>
      <c r="H1027" s="2"/>
      <c r="I1027" s="2"/>
      <c r="J1027" s="2"/>
      <c r="K1027" s="2"/>
      <c r="L1027" s="2"/>
      <c r="M1027" s="2"/>
      <c r="N1027" s="2"/>
      <c r="O1027" s="2"/>
      <c r="P1027" s="2"/>
      <c r="Q1027" s="2"/>
      <c r="R1027" s="2"/>
      <c r="S1027" s="2"/>
      <c r="T1027" s="2"/>
      <c r="U1027" s="2"/>
      <c r="V1027" s="2"/>
      <c r="W1027" s="2"/>
      <c r="X1027" s="2"/>
      <c r="Y1027" s="2"/>
      <c r="Z1027" s="2"/>
    </row>
    <row r="1028" spans="2:26" x14ac:dyDescent="0.25">
      <c r="B1028" s="35" t="s">
        <v>415</v>
      </c>
      <c r="C1028" s="36"/>
      <c r="D1028" s="36"/>
      <c r="E1028" s="36"/>
      <c r="F1028" s="36"/>
      <c r="G1028" s="36"/>
      <c r="H1028" s="37"/>
      <c r="I1028" s="37"/>
      <c r="J1028" s="37"/>
      <c r="K1028" s="37"/>
      <c r="L1028" s="37"/>
      <c r="M1028" s="37"/>
      <c r="N1028" s="37"/>
      <c r="O1028" s="37"/>
      <c r="P1028" s="37"/>
      <c r="Q1028" s="37"/>
      <c r="R1028" s="37"/>
      <c r="S1028" s="37"/>
      <c r="T1028" s="37"/>
      <c r="U1028" s="37"/>
      <c r="V1028" s="37"/>
      <c r="W1028" s="37"/>
      <c r="X1028" s="37"/>
      <c r="Y1028" s="37"/>
      <c r="Z1028" s="38"/>
    </row>
    <row r="1029" spans="2:26" x14ac:dyDescent="0.25">
      <c r="B1029" s="46" t="s">
        <v>127</v>
      </c>
      <c r="C1029" s="47"/>
      <c r="D1029" s="47"/>
      <c r="E1029" s="47"/>
      <c r="F1029" s="47"/>
      <c r="G1029" s="47"/>
      <c r="H1029" s="44"/>
      <c r="I1029" s="44"/>
      <c r="J1029" s="44"/>
      <c r="K1029" s="44"/>
      <c r="L1029" s="44"/>
      <c r="M1029" s="44"/>
      <c r="N1029" s="44"/>
      <c r="O1029" s="44"/>
      <c r="P1029" s="44"/>
      <c r="Q1029" s="44"/>
      <c r="R1029" s="44"/>
      <c r="S1029" s="44"/>
      <c r="T1029" s="44"/>
      <c r="U1029" s="44"/>
      <c r="V1029" s="44"/>
      <c r="W1029" s="44"/>
      <c r="X1029" s="44"/>
      <c r="Y1029" s="44"/>
      <c r="Z1029" s="48"/>
    </row>
    <row r="1030" spans="2:26" x14ac:dyDescent="0.25">
      <c r="B1030" s="12"/>
      <c r="C1030" s="2"/>
      <c r="D1030" s="2"/>
      <c r="E1030" s="2"/>
      <c r="F1030" s="2"/>
      <c r="G1030" s="2"/>
      <c r="H1030" s="2"/>
      <c r="I1030" s="2"/>
      <c r="J1030" s="2"/>
      <c r="K1030" s="2"/>
      <c r="L1030" s="2"/>
      <c r="M1030" s="2"/>
      <c r="N1030" s="2"/>
      <c r="O1030" s="2"/>
      <c r="P1030" s="2"/>
      <c r="Q1030" s="2"/>
      <c r="R1030" s="2"/>
      <c r="S1030" s="2"/>
      <c r="T1030" s="2"/>
      <c r="U1030" s="2"/>
      <c r="V1030" s="2"/>
      <c r="W1030" s="2"/>
      <c r="X1030" s="2"/>
      <c r="Y1030" s="2"/>
      <c r="Z1030" s="17"/>
    </row>
    <row r="1031" spans="2:26" x14ac:dyDescent="0.25">
      <c r="B1031" s="120"/>
      <c r="C1031" s="32"/>
      <c r="D1031" s="32"/>
      <c r="E1031" s="34" t="s">
        <v>249</v>
      </c>
      <c r="F1031" s="166">
        <v>0</v>
      </c>
      <c r="G1031" s="166">
        <v>1</v>
      </c>
      <c r="H1031" s="166">
        <v>2</v>
      </c>
      <c r="I1031" s="166">
        <v>3</v>
      </c>
      <c r="J1031" s="166">
        <v>4</v>
      </c>
      <c r="K1031" s="166">
        <v>5</v>
      </c>
      <c r="L1031" s="166">
        <v>6</v>
      </c>
      <c r="M1031" s="166">
        <v>7</v>
      </c>
      <c r="N1031" s="166">
        <v>8</v>
      </c>
      <c r="O1031" s="166">
        <v>9</v>
      </c>
      <c r="P1031" s="166">
        <v>10</v>
      </c>
      <c r="Q1031" s="166">
        <v>11</v>
      </c>
      <c r="R1031" s="166">
        <v>12</v>
      </c>
      <c r="S1031" s="166">
        <v>13</v>
      </c>
      <c r="T1031" s="166">
        <v>14</v>
      </c>
      <c r="U1031" s="166">
        <v>15</v>
      </c>
      <c r="V1031" s="166">
        <v>16</v>
      </c>
      <c r="W1031" s="166">
        <v>17</v>
      </c>
      <c r="X1031" s="166">
        <v>18</v>
      </c>
      <c r="Y1031" s="166">
        <v>19</v>
      </c>
      <c r="Z1031" s="167">
        <v>20</v>
      </c>
    </row>
    <row r="1032" spans="2:26" x14ac:dyDescent="0.25">
      <c r="B1032" s="12"/>
      <c r="C1032" s="16" t="s">
        <v>2</v>
      </c>
      <c r="D1032" s="2"/>
      <c r="E1032" s="2"/>
      <c r="F1032" s="104"/>
      <c r="G1032" s="93"/>
      <c r="H1032" s="93"/>
      <c r="I1032" s="93"/>
      <c r="J1032" s="93"/>
      <c r="K1032" s="93"/>
      <c r="L1032" s="93"/>
      <c r="M1032" s="93"/>
      <c r="N1032" s="93"/>
      <c r="O1032" s="93"/>
      <c r="P1032" s="93"/>
      <c r="Q1032" s="93"/>
      <c r="R1032" s="93"/>
      <c r="S1032" s="93"/>
      <c r="T1032" s="93"/>
      <c r="U1032" s="93"/>
      <c r="V1032" s="93"/>
      <c r="W1032" s="93"/>
      <c r="X1032" s="93"/>
      <c r="Y1032" s="93"/>
      <c r="Z1032" s="99"/>
    </row>
    <row r="1033" spans="2:26" x14ac:dyDescent="0.25">
      <c r="B1033" s="12" t="s">
        <v>128</v>
      </c>
      <c r="C1033" s="2"/>
      <c r="D1033" s="2"/>
      <c r="E1033" s="2"/>
      <c r="F1033" s="184">
        <f t="shared" ref="F1033" si="515">$G$324*F993</f>
        <v>157559198.72</v>
      </c>
      <c r="G1033" s="73">
        <f>$G$324*G993</f>
        <v>158307794.24767998</v>
      </c>
      <c r="H1033" s="73">
        <f t="shared" ref="H1033:Z1033" si="516">$G$324*H993</f>
        <v>159072293.16780031</v>
      </c>
      <c r="I1033" s="73">
        <f t="shared" si="516"/>
        <v>159853046.21827614</v>
      </c>
      <c r="J1033" s="73">
        <f t="shared" si="516"/>
        <v>160650412.09058017</v>
      </c>
      <c r="K1033" s="73">
        <f t="shared" si="516"/>
        <v>161464757.61366543</v>
      </c>
      <c r="L1033" s="73">
        <f t="shared" si="516"/>
        <v>162296457.94219837</v>
      </c>
      <c r="M1033" s="73">
        <f t="shared" si="516"/>
        <v>163145896.74920326</v>
      </c>
      <c r="N1033" s="73">
        <f t="shared" si="516"/>
        <v>164013466.42322212</v>
      </c>
      <c r="O1033" s="73">
        <f t="shared" si="516"/>
        <v>164899568.27009797</v>
      </c>
      <c r="P1033" s="73">
        <f t="shared" si="516"/>
        <v>165804612.71948966</v>
      </c>
      <c r="Q1033" s="73">
        <f t="shared" si="516"/>
        <v>166729019.53623039</v>
      </c>
      <c r="R1033" s="73">
        <f t="shared" si="516"/>
        <v>167673218.036645</v>
      </c>
      <c r="S1033" s="73">
        <f t="shared" si="516"/>
        <v>168637647.30994269</v>
      </c>
      <c r="T1033" s="73">
        <f t="shared" si="516"/>
        <v>169622756.4448058</v>
      </c>
      <c r="U1033" s="73">
        <f t="shared" si="516"/>
        <v>170629004.76129702</v>
      </c>
      <c r="V1033" s="73">
        <f t="shared" si="516"/>
        <v>171656862.04821131</v>
      </c>
      <c r="W1033" s="73">
        <f t="shared" si="516"/>
        <v>172706808.8060011</v>
      </c>
      <c r="X1033" s="73">
        <f t="shared" si="516"/>
        <v>173779336.4954074</v>
      </c>
      <c r="Y1033" s="73">
        <f t="shared" si="516"/>
        <v>174874947.79193038</v>
      </c>
      <c r="Z1033" s="105">
        <f t="shared" si="516"/>
        <v>175994156.84627935</v>
      </c>
    </row>
    <row r="1034" spans="2:26" x14ac:dyDescent="0.25">
      <c r="B1034" s="12" t="s">
        <v>130</v>
      </c>
      <c r="C1034" s="2"/>
      <c r="D1034" s="2"/>
      <c r="E1034" s="2"/>
      <c r="F1034" s="184">
        <f>$G$324*F1011</f>
        <v>157559198.72</v>
      </c>
      <c r="G1034" s="73">
        <f>G1033+G324*G328*G334*(G1011-G993)</f>
        <v>158307794.24767998</v>
      </c>
      <c r="H1034" s="73">
        <f>H1033+G324*G334*(G328*(H1011-H993)+(G329-G328)*(G1011-G993))</f>
        <v>162470655.79456696</v>
      </c>
      <c r="I1034" s="73">
        <f>I1033+G324*G334*(G328*(I1011-I993)+(G329-G328)*(H1011-H993)+(G330-G329)*(G1011-G993))</f>
        <v>169815208.99675047</v>
      </c>
      <c r="J1034" s="73">
        <f>J1033+G324*G334*(G328*(J1011-J993)+(G329-G328)*(I1011-I993)+(G330-G329)*(H1011-H993)+(G331-G330)*(G1011-G993))</f>
        <v>179463415.92309475</v>
      </c>
      <c r="K1034" s="73">
        <f>K1033+G324*G334*(G328*(K1011-K993)+(G329-G328)*(J1011-J993)+(G330-G329)*(I1011-I993)+(G331-G330)*(H1011-H993)+(G332-G331)*(G1011-G993))</f>
        <v>188154003.58820015</v>
      </c>
      <c r="L1034" s="73">
        <f>L1033+$G$334*$G$324*($G$328*(L1011-L993)+($G$329-$G$328)*(K1011-K993)+($G$330-$G$329)*(J1011-J993)+($G$331-$G$330)*(I1011-I993)+($G$332-$G$331)*(H1011-H993))</f>
        <v>196260637.83469889</v>
      </c>
      <c r="M1034" s="73">
        <f>M1033+$G$334*$G$324*($G$328*(M1011-M993)+($G$329-$G$328)*(L1011-L993)+($G$330-$G$329)*(K1011-K993)+($G$331-$G$330)*(J1011-J993)+($G$332-$G$331)*(I1011-I993))</f>
        <v>201195118.9997845</v>
      </c>
      <c r="N1034" s="73">
        <f>N1033+$G$334*$G$324*($G$328*(N1011-N993)+($G$329-$G$328)*(M1011-M993)+($G$330-$G$329)*(L1011-L993)+($G$331-$G$330)*(K1011-K993)+($G$332-$G$331)*(J1011-J993))</f>
        <v>203832346.84414256</v>
      </c>
      <c r="O1034" s="73">
        <f t="shared" ref="O1034" si="517">O1033+$G$334*$G$324*($G$328*(O1011-O993)+($G$329-$G$328)*(N1011-N993)+($G$330-$G$329)*(M1011-M993)+($G$331-$G$330)*(L1011-L993)+($G$332-$G$331)*(K1011-K993))</f>
        <v>205735535.89854991</v>
      </c>
      <c r="P1034" s="73">
        <f t="shared" ref="P1034" si="518">P1033+$G$334*$G$324*($G$328*(P1011-P993)+($G$329-$G$328)*(O1011-O993)+($G$330-$G$329)*(N1011-N993)+($G$331-$G$330)*(M1011-M993)+($G$332-$G$331)*(L1011-L993))</f>
        <v>206859172.33102366</v>
      </c>
      <c r="Q1034" s="73">
        <f t="shared" ref="Q1034" si="519">Q1033+$G$334*$G$324*($G$328*(Q1011-Q993)+($G$329-$G$328)*(P1011-P993)+($G$330-$G$329)*(O1011-O993)+($G$331-$G$330)*(N1011-N993)+($G$332-$G$331)*(M1011-M993))</f>
        <v>208006842.01649129</v>
      </c>
      <c r="R1034" s="73">
        <f t="shared" ref="R1034" si="520">R1033+$G$334*$G$324*($G$328*(R1011-R993)+($G$329-$G$328)*(Q1011-Q993)+($G$330-$G$329)*(P1011-P993)+($G$331-$G$330)*(O1011-O993)+($G$332-$G$331)*(N1011-N993))</f>
        <v>209179077.74270386</v>
      </c>
      <c r="S1034" s="73">
        <f t="shared" ref="S1034" si="521">S1033+$G$334*$G$324*($G$328*(S1011-S993)+($G$329-$G$328)*(R1011-R993)+($G$330-$G$329)*(Q1011-Q993)+($G$331-$G$330)*(P1011-P993)+($G$332-$G$331)*(O1011-O993))</f>
        <v>210376424.42416364</v>
      </c>
      <c r="T1034" s="73">
        <f t="shared" ref="T1034" si="522">T1033+$G$334*$G$324*($G$328*(T1011-T993)+($G$329-$G$328)*(S1011-S993)+($G$330-$G$329)*(R1011-R993)+($G$331-$G$330)*(Q1011-Q993)+($G$332-$G$331)*(P1011-P993))</f>
        <v>211599439.38326389</v>
      </c>
      <c r="U1034" s="73">
        <f t="shared" ref="U1034" si="523">U1033+$G$334*$G$324*($G$328*(U1011-U993)+($G$329-$G$328)*(T1011-T993)+($G$330-$G$329)*(S1011-S993)+($G$331-$G$330)*(R1011-R993)+($G$332-$G$331)*(Q1011-Q993))</f>
        <v>212848692.63802719</v>
      </c>
      <c r="V1034" s="73">
        <f t="shared" ref="V1034" si="524">V1033+$G$334*$G$324*($G$328*(V1011-V993)+($G$329-$G$328)*(U1011-U993)+($G$330-$G$329)*(T1011-T993)+($G$331-$G$330)*(S1011-S993)+($G$332-$G$331)*(R1011-R993))</f>
        <v>214124767.19659927</v>
      </c>
      <c r="W1034" s="73">
        <f t="shared" ref="W1034" si="525">W1033+$G$334*$G$324*($G$328*(W1011-W993)+($G$329-$G$328)*(V1011-V993)+($G$330-$G$329)*(U1011-U993)+($G$331-$G$330)*(T1011-T993)+($G$332-$G$331)*(S1011-S993))</f>
        <v>215428259.35865673</v>
      </c>
      <c r="X1034" s="73">
        <f t="shared" ref="X1034" si="526">X1033+$G$334*$G$324*($G$328*(X1011-X993)+($G$329-$G$328)*(W1011-W993)+($G$330-$G$329)*(V1011-V993)+($G$331-$G$330)*(U1011-U993)+($G$332-$G$331)*(T1011-T993))</f>
        <v>216759779.02389461</v>
      </c>
      <c r="Y1034" s="73">
        <f t="shared" ref="Y1034" si="527">Y1033+$G$334*$G$324*($G$328*(Y1011-Y993)+($G$329-$G$328)*(X1011-X993)+($G$330-$G$329)*(W1011-W993)+($G$331-$G$330)*(V1011-V993)+($G$332-$G$331)*(U1011-U993))</f>
        <v>218119950.0077585</v>
      </c>
      <c r="Z1034" s="105">
        <f t="shared" ref="Z1034" si="528">Z1033+$G$334*$G$324*($G$328*(Z1011-Z993)+($G$329-$G$328)*(Y1011-Y993)+($G$330-$G$329)*(X1011-X993)+($G$331-$G$330)*(W1011-W993)+($G$332-$G$331)*(V1011-V993))</f>
        <v>219509410.36459532</v>
      </c>
    </row>
    <row r="1035" spans="2:26" x14ac:dyDescent="0.25">
      <c r="B1035" s="12"/>
      <c r="C1035" s="2"/>
      <c r="D1035" s="2"/>
      <c r="E1035" s="2"/>
      <c r="F1035" s="184"/>
      <c r="G1035" s="73"/>
      <c r="H1035" s="73"/>
      <c r="I1035" s="73"/>
      <c r="J1035" s="73"/>
      <c r="K1035" s="73"/>
      <c r="L1035" s="73"/>
      <c r="M1035" s="73"/>
      <c r="N1035" s="73"/>
      <c r="O1035" s="73"/>
      <c r="P1035" s="73"/>
      <c r="Q1035" s="73"/>
      <c r="R1035" s="73"/>
      <c r="S1035" s="73"/>
      <c r="T1035" s="73"/>
      <c r="U1035" s="73"/>
      <c r="V1035" s="73"/>
      <c r="W1035" s="73"/>
      <c r="X1035" s="73"/>
      <c r="Y1035" s="73"/>
      <c r="Z1035" s="105"/>
    </row>
    <row r="1036" spans="2:26" x14ac:dyDescent="0.25">
      <c r="B1036" s="12"/>
      <c r="C1036" s="16" t="s">
        <v>18</v>
      </c>
      <c r="D1036" s="2"/>
      <c r="E1036" s="2"/>
      <c r="F1036" s="184"/>
      <c r="G1036" s="73"/>
      <c r="H1036" s="73"/>
      <c r="I1036" s="73"/>
      <c r="J1036" s="73"/>
      <c r="K1036" s="73"/>
      <c r="L1036" s="73"/>
      <c r="M1036" s="73"/>
      <c r="N1036" s="73"/>
      <c r="O1036" s="73"/>
      <c r="P1036" s="73"/>
      <c r="Q1036" s="73"/>
      <c r="R1036" s="73"/>
      <c r="S1036" s="73"/>
      <c r="T1036" s="73"/>
      <c r="U1036" s="73"/>
      <c r="V1036" s="73"/>
      <c r="W1036" s="73"/>
      <c r="X1036" s="73"/>
      <c r="Y1036" s="73"/>
      <c r="Z1036" s="105"/>
    </row>
    <row r="1037" spans="2:26" x14ac:dyDescent="0.25">
      <c r="B1037" s="10" t="s">
        <v>129</v>
      </c>
      <c r="C1037" s="2"/>
      <c r="D1037" s="2"/>
      <c r="E1037" s="2"/>
      <c r="F1037" s="184">
        <f t="shared" ref="F1037" si="529">$G$324*F994</f>
        <v>91211466.924865514</v>
      </c>
      <c r="G1037" s="73">
        <f>$G$324*G994</f>
        <v>80501466.924865514</v>
      </c>
      <c r="H1037" s="73">
        <f t="shared" ref="H1037:Z1037" si="530">$G$324*H994</f>
        <v>80501466.924865514</v>
      </c>
      <c r="I1037" s="73">
        <f t="shared" si="530"/>
        <v>80501466.924865514</v>
      </c>
      <c r="J1037" s="73">
        <f t="shared" si="530"/>
        <v>91211466.924865514</v>
      </c>
      <c r="K1037" s="73">
        <f t="shared" si="530"/>
        <v>80501466.924865514</v>
      </c>
      <c r="L1037" s="73">
        <f t="shared" si="530"/>
        <v>80501466.924865514</v>
      </c>
      <c r="M1037" s="73">
        <f t="shared" si="530"/>
        <v>80501466.924865514</v>
      </c>
      <c r="N1037" s="73">
        <f t="shared" si="530"/>
        <v>91211466.924865514</v>
      </c>
      <c r="O1037" s="73">
        <f t="shared" si="530"/>
        <v>80501466.924865514</v>
      </c>
      <c r="P1037" s="73">
        <f t="shared" si="530"/>
        <v>80501466.924865514</v>
      </c>
      <c r="Q1037" s="73">
        <f t="shared" si="530"/>
        <v>80501466.924865514</v>
      </c>
      <c r="R1037" s="73">
        <f t="shared" si="530"/>
        <v>91211466.924865514</v>
      </c>
      <c r="S1037" s="73">
        <f t="shared" si="530"/>
        <v>80501466.924865514</v>
      </c>
      <c r="T1037" s="73">
        <f t="shared" si="530"/>
        <v>80501466.924865514</v>
      </c>
      <c r="U1037" s="73">
        <f t="shared" si="530"/>
        <v>80501466.924865514</v>
      </c>
      <c r="V1037" s="73">
        <f t="shared" si="530"/>
        <v>91211466.924865514</v>
      </c>
      <c r="W1037" s="73">
        <f t="shared" si="530"/>
        <v>80501466.924865514</v>
      </c>
      <c r="X1037" s="73">
        <f t="shared" si="530"/>
        <v>80501466.924865514</v>
      </c>
      <c r="Y1037" s="73">
        <f t="shared" si="530"/>
        <v>80501466.924865514</v>
      </c>
      <c r="Z1037" s="105">
        <f t="shared" si="530"/>
        <v>80501466.924865514</v>
      </c>
    </row>
    <row r="1038" spans="2:26" x14ac:dyDescent="0.25">
      <c r="B1038" s="10" t="s">
        <v>131</v>
      </c>
      <c r="C1038" s="2"/>
      <c r="D1038" s="2"/>
      <c r="E1038" s="2"/>
      <c r="F1038" s="184">
        <f>$G$324*F1012</f>
        <v>91211466.924865514</v>
      </c>
      <c r="G1038" s="73">
        <f>G1037+$G$324*G328*$G$334*(G1012-G994)</f>
        <v>80247057.845313877</v>
      </c>
      <c r="H1038" s="73">
        <f>H1037+$G$324*G329*$G$334*(H1012-H994)</f>
        <v>79865444.225986406</v>
      </c>
      <c r="I1038" s="73">
        <f>I1037+$G$324*G330*$G$334*(I1012-I994)</f>
        <v>79483830.606658936</v>
      </c>
      <c r="J1038" s="73">
        <f>J1037+$G$324*G331*$G$334*(J1012-J994)</f>
        <v>90066626.066883117</v>
      </c>
      <c r="K1038" s="73">
        <f t="shared" ref="K1038:Z1038" si="531">K1037+$G$324*$G$332*$G$334*(K1012-K994)</f>
        <v>79229421.527107298</v>
      </c>
      <c r="L1038" s="73">
        <f t="shared" si="531"/>
        <v>79229421.527107298</v>
      </c>
      <c r="M1038" s="73">
        <f t="shared" si="531"/>
        <v>79229421.527107298</v>
      </c>
      <c r="N1038" s="73">
        <f t="shared" si="531"/>
        <v>89939421.527107298</v>
      </c>
      <c r="O1038" s="73">
        <f t="shared" si="531"/>
        <v>79229421.527107298</v>
      </c>
      <c r="P1038" s="73">
        <f t="shared" si="531"/>
        <v>79229421.527107298</v>
      </c>
      <c r="Q1038" s="73">
        <f t="shared" si="531"/>
        <v>79229421.527107298</v>
      </c>
      <c r="R1038" s="73">
        <f t="shared" si="531"/>
        <v>89939421.527107298</v>
      </c>
      <c r="S1038" s="73">
        <f t="shared" si="531"/>
        <v>79229421.527107298</v>
      </c>
      <c r="T1038" s="73">
        <f t="shared" si="531"/>
        <v>79229421.527107298</v>
      </c>
      <c r="U1038" s="73">
        <f t="shared" si="531"/>
        <v>79229421.527107298</v>
      </c>
      <c r="V1038" s="73">
        <f t="shared" si="531"/>
        <v>89939421.527107298</v>
      </c>
      <c r="W1038" s="73">
        <f t="shared" si="531"/>
        <v>79229421.527107298</v>
      </c>
      <c r="X1038" s="73">
        <f t="shared" si="531"/>
        <v>79229421.527107298</v>
      </c>
      <c r="Y1038" s="73">
        <f t="shared" si="531"/>
        <v>79229421.527107298</v>
      </c>
      <c r="Z1038" s="105">
        <f t="shared" si="531"/>
        <v>79229421.527107298</v>
      </c>
    </row>
    <row r="1039" spans="2:26" x14ac:dyDescent="0.25">
      <c r="B1039" s="10"/>
      <c r="C1039" s="2"/>
      <c r="D1039" s="2"/>
      <c r="E1039" s="2"/>
      <c r="F1039" s="184"/>
      <c r="G1039" s="73"/>
      <c r="H1039" s="73"/>
      <c r="I1039" s="73"/>
      <c r="J1039" s="73"/>
      <c r="K1039" s="73"/>
      <c r="L1039" s="73"/>
      <c r="M1039" s="73"/>
      <c r="N1039" s="73"/>
      <c r="O1039" s="73"/>
      <c r="P1039" s="73"/>
      <c r="Q1039" s="73"/>
      <c r="R1039" s="73"/>
      <c r="S1039" s="73"/>
      <c r="T1039" s="73"/>
      <c r="U1039" s="73"/>
      <c r="V1039" s="73"/>
      <c r="W1039" s="73"/>
      <c r="X1039" s="73"/>
      <c r="Y1039" s="73"/>
      <c r="Z1039" s="105"/>
    </row>
    <row r="1040" spans="2:26" s="49" customFormat="1" x14ac:dyDescent="0.25">
      <c r="B1040" s="102" t="s">
        <v>132</v>
      </c>
      <c r="C1040" s="59"/>
      <c r="D1040" s="59"/>
      <c r="E1040" s="59"/>
      <c r="F1040" s="106">
        <f>(F1034-F1033)-(F1038-F1037)</f>
        <v>0</v>
      </c>
      <c r="G1040" s="107">
        <f t="shared" ref="G1040:H1040" si="532">(G1034-G1033)-(G1038-G1037)</f>
        <v>254409.07955163717</v>
      </c>
      <c r="H1040" s="107">
        <f t="shared" si="532"/>
        <v>4034385.3256457597</v>
      </c>
      <c r="I1040" s="107">
        <f>(I1034-I1033)-(I1038-I1037)</f>
        <v>10979799.096680909</v>
      </c>
      <c r="J1040" s="107">
        <f t="shared" ref="J1040:Z1040" si="533">(J1034-J1033)-(J1038-J1037)</f>
        <v>19957844.690496981</v>
      </c>
      <c r="K1040" s="107">
        <f t="shared" si="533"/>
        <v>27961291.372292936</v>
      </c>
      <c r="L1040" s="107">
        <f t="shared" si="533"/>
        <v>35236225.290258735</v>
      </c>
      <c r="M1040" s="107">
        <f t="shared" si="533"/>
        <v>39321267.64833945</v>
      </c>
      <c r="N1040" s="107">
        <f t="shared" si="533"/>
        <v>41090925.818678647</v>
      </c>
      <c r="O1040" s="107">
        <f t="shared" si="533"/>
        <v>42108013.026210159</v>
      </c>
      <c r="P1040" s="107">
        <f t="shared" si="533"/>
        <v>42326605.009292215</v>
      </c>
      <c r="Q1040" s="107">
        <f t="shared" si="533"/>
        <v>42549867.878019124</v>
      </c>
      <c r="R1040" s="107">
        <f t="shared" si="533"/>
        <v>42777905.103817075</v>
      </c>
      <c r="S1040" s="107">
        <f t="shared" si="533"/>
        <v>43010822.511979163</v>
      </c>
      <c r="T1040" s="107">
        <f t="shared" si="533"/>
        <v>43248728.336216301</v>
      </c>
      <c r="U1040" s="107">
        <f t="shared" si="533"/>
        <v>43491733.274488389</v>
      </c>
      <c r="V1040" s="107">
        <f t="shared" si="533"/>
        <v>43739950.546146184</v>
      </c>
      <c r="W1040" s="107">
        <f t="shared" si="533"/>
        <v>43993495.950413853</v>
      </c>
      <c r="X1040" s="107">
        <f t="shared" si="533"/>
        <v>44252487.926245421</v>
      </c>
      <c r="Y1040" s="107">
        <f t="shared" si="533"/>
        <v>44517047.613586336</v>
      </c>
      <c r="Z1040" s="108">
        <f t="shared" si="533"/>
        <v>44787298.916074187</v>
      </c>
    </row>
    <row r="1041" spans="1:26" x14ac:dyDescent="0.25">
      <c r="B1041" s="12"/>
      <c r="C1041" s="2"/>
      <c r="D1041" s="2"/>
      <c r="E1041" s="2"/>
      <c r="F1041" s="184"/>
      <c r="G1041" s="73"/>
      <c r="H1041" s="73"/>
      <c r="I1041" s="73"/>
      <c r="J1041" s="73"/>
      <c r="K1041" s="73"/>
      <c r="L1041" s="73"/>
      <c r="M1041" s="73"/>
      <c r="N1041" s="73"/>
      <c r="O1041" s="73"/>
      <c r="P1041" s="73"/>
      <c r="Q1041" s="73"/>
      <c r="R1041" s="73"/>
      <c r="S1041" s="73"/>
      <c r="T1041" s="73"/>
      <c r="U1041" s="73"/>
      <c r="V1041" s="73"/>
      <c r="W1041" s="73"/>
      <c r="X1041" s="73"/>
      <c r="Y1041" s="73"/>
      <c r="Z1041" s="105"/>
    </row>
    <row r="1042" spans="1:26" ht="15.75" thickBot="1" x14ac:dyDescent="0.3">
      <c r="B1042" s="53" t="s">
        <v>27</v>
      </c>
      <c r="C1042" s="54"/>
      <c r="D1042" s="54"/>
      <c r="E1042" s="54"/>
      <c r="F1042" s="385">
        <f>NPV($G$231,H1040:AA1040)+G1040</f>
        <v>223807741.29432452</v>
      </c>
      <c r="G1042" s="207"/>
      <c r="H1042" s="192"/>
      <c r="I1042" s="192"/>
      <c r="J1042" s="192"/>
      <c r="K1042" s="192"/>
      <c r="L1042" s="192"/>
      <c r="M1042" s="192"/>
      <c r="N1042" s="192"/>
      <c r="O1042" s="192"/>
      <c r="P1042" s="192"/>
      <c r="Q1042" s="192"/>
      <c r="R1042" s="192"/>
      <c r="S1042" s="192"/>
      <c r="T1042" s="192"/>
      <c r="U1042" s="192"/>
      <c r="V1042" s="192"/>
      <c r="W1042" s="192"/>
      <c r="X1042" s="192"/>
      <c r="Y1042" s="192"/>
      <c r="Z1042" s="193"/>
    </row>
    <row r="1043" spans="1:26" x14ac:dyDescent="0.25">
      <c r="B1043" s="50"/>
      <c r="C1043" s="50"/>
      <c r="D1043" s="50"/>
      <c r="E1043" s="50"/>
      <c r="F1043" s="50"/>
      <c r="G1043" s="50"/>
      <c r="H1043" s="50"/>
      <c r="I1043" s="50"/>
      <c r="J1043" s="50"/>
      <c r="K1043" s="50"/>
      <c r="L1043" s="50"/>
      <c r="M1043" s="50"/>
      <c r="N1043" s="50"/>
      <c r="O1043" s="50"/>
      <c r="P1043" s="50"/>
    </row>
    <row r="1044" spans="1:26" ht="15.75" thickBot="1" x14ac:dyDescent="0.3">
      <c r="B1044" s="4"/>
      <c r="C1044" s="2"/>
      <c r="D1044" s="2"/>
      <c r="E1044" s="2"/>
      <c r="F1044" s="2"/>
      <c r="G1044" s="2"/>
      <c r="H1044" s="2"/>
      <c r="I1044" s="2"/>
      <c r="J1044" s="2"/>
      <c r="K1044" s="2"/>
      <c r="L1044" s="2"/>
      <c r="M1044" s="2"/>
      <c r="N1044" s="2"/>
      <c r="O1044" s="2"/>
      <c r="P1044" s="2"/>
    </row>
    <row r="1045" spans="1:26" s="2" customFormat="1" x14ac:dyDescent="0.25">
      <c r="B1045" s="35" t="s">
        <v>416</v>
      </c>
      <c r="C1045" s="36"/>
      <c r="D1045" s="36"/>
      <c r="E1045" s="36"/>
      <c r="F1045" s="36"/>
      <c r="G1045" s="37"/>
      <c r="H1045" s="37"/>
      <c r="I1045" s="37"/>
      <c r="J1045" s="37"/>
      <c r="K1045" s="37"/>
      <c r="L1045" s="37"/>
      <c r="M1045" s="37"/>
      <c r="N1045" s="37"/>
      <c r="O1045" s="37"/>
      <c r="P1045" s="37"/>
      <c r="Q1045" s="37"/>
      <c r="R1045" s="37"/>
      <c r="S1045" s="37"/>
      <c r="T1045" s="37"/>
      <c r="U1045" s="37"/>
      <c r="V1045" s="37"/>
      <c r="W1045" s="37"/>
      <c r="X1045" s="37"/>
      <c r="Y1045" s="37"/>
      <c r="Z1045" s="38"/>
    </row>
    <row r="1046" spans="1:26" x14ac:dyDescent="0.25">
      <c r="B1046" s="46" t="s">
        <v>11</v>
      </c>
      <c r="C1046" s="44"/>
      <c r="D1046" s="44"/>
      <c r="E1046" s="44"/>
      <c r="F1046" s="44"/>
      <c r="G1046" s="44"/>
      <c r="H1046" s="44"/>
      <c r="I1046" s="44"/>
      <c r="J1046" s="44"/>
      <c r="K1046" s="44"/>
      <c r="L1046" s="44"/>
      <c r="M1046" s="44"/>
      <c r="N1046" s="44"/>
      <c r="O1046" s="44"/>
      <c r="P1046" s="44"/>
      <c r="Q1046" s="44"/>
      <c r="R1046" s="44"/>
      <c r="S1046" s="44"/>
      <c r="T1046" s="44"/>
      <c r="U1046" s="44"/>
      <c r="V1046" s="44"/>
      <c r="W1046" s="44"/>
      <c r="X1046" s="44"/>
      <c r="Y1046" s="44"/>
      <c r="Z1046" s="48"/>
    </row>
    <row r="1047" spans="1:26" x14ac:dyDescent="0.25">
      <c r="B1047" s="10"/>
      <c r="C1047" s="2"/>
      <c r="D1047" s="2"/>
      <c r="E1047" s="2"/>
      <c r="F1047" s="8"/>
      <c r="G1047" s="8"/>
      <c r="H1047" s="8"/>
      <c r="I1047" s="8"/>
      <c r="J1047" s="8"/>
      <c r="K1047" s="8"/>
      <c r="L1047" s="8"/>
      <c r="M1047" s="8"/>
      <c r="N1047" s="8"/>
      <c r="O1047" s="8"/>
      <c r="P1047" s="8"/>
      <c r="Q1047" s="8"/>
      <c r="R1047" s="8"/>
      <c r="S1047" s="8"/>
      <c r="T1047" s="8"/>
      <c r="U1047" s="8"/>
      <c r="V1047" s="8"/>
      <c r="W1047" s="8"/>
      <c r="X1047" s="8"/>
      <c r="Y1047" s="8"/>
      <c r="Z1047" s="11"/>
    </row>
    <row r="1048" spans="1:26" x14ac:dyDescent="0.25">
      <c r="A1048" s="1"/>
      <c r="B1048" s="164" t="s">
        <v>20</v>
      </c>
      <c r="C1048" s="32"/>
      <c r="D1048" s="32"/>
      <c r="E1048" s="165" t="s">
        <v>249</v>
      </c>
      <c r="F1048" s="166">
        <v>0</v>
      </c>
      <c r="G1048" s="166">
        <v>1</v>
      </c>
      <c r="H1048" s="166">
        <v>2</v>
      </c>
      <c r="I1048" s="166">
        <v>3</v>
      </c>
      <c r="J1048" s="166">
        <v>4</v>
      </c>
      <c r="K1048" s="166">
        <v>5</v>
      </c>
      <c r="L1048" s="166">
        <v>6</v>
      </c>
      <c r="M1048" s="166">
        <v>7</v>
      </c>
      <c r="N1048" s="166">
        <v>8</v>
      </c>
      <c r="O1048" s="166">
        <v>9</v>
      </c>
      <c r="P1048" s="166">
        <v>10</v>
      </c>
      <c r="Q1048" s="166">
        <v>11</v>
      </c>
      <c r="R1048" s="166">
        <v>12</v>
      </c>
      <c r="S1048" s="166">
        <v>13</v>
      </c>
      <c r="T1048" s="166">
        <v>14</v>
      </c>
      <c r="U1048" s="166">
        <v>15</v>
      </c>
      <c r="V1048" s="166">
        <v>16</v>
      </c>
      <c r="W1048" s="166">
        <v>17</v>
      </c>
      <c r="X1048" s="166">
        <v>18</v>
      </c>
      <c r="Y1048" s="166">
        <v>19</v>
      </c>
      <c r="Z1048" s="167">
        <v>20</v>
      </c>
    </row>
    <row r="1049" spans="1:26" x14ac:dyDescent="0.25">
      <c r="A1049" s="1"/>
      <c r="B1049" s="10" t="s">
        <v>115</v>
      </c>
      <c r="C1049" s="2"/>
      <c r="D1049" s="2"/>
      <c r="E1049" s="3" t="s">
        <v>212</v>
      </c>
      <c r="F1049" s="186">
        <f t="shared" ref="F1049:Z1049" si="534">(F910+F911)*$G$19</f>
        <v>7956.2559999999985</v>
      </c>
      <c r="G1049" s="124">
        <f t="shared" si="534"/>
        <v>8147.2061439999989</v>
      </c>
      <c r="H1049" s="124">
        <f t="shared" si="534"/>
        <v>8342.7390914559983</v>
      </c>
      <c r="I1049" s="124">
        <f t="shared" si="534"/>
        <v>8542.9648296509422</v>
      </c>
      <c r="J1049" s="124">
        <f t="shared" si="534"/>
        <v>8747.9959855625657</v>
      </c>
      <c r="K1049" s="124">
        <f t="shared" si="534"/>
        <v>8957.9478892160696</v>
      </c>
      <c r="L1049" s="124">
        <f t="shared" si="534"/>
        <v>9172.9386385572543</v>
      </c>
      <c r="M1049" s="124">
        <f t="shared" si="534"/>
        <v>9393.0891658826276</v>
      </c>
      <c r="N1049" s="124">
        <f t="shared" si="534"/>
        <v>9618.5233058638132</v>
      </c>
      <c r="O1049" s="124">
        <f t="shared" si="534"/>
        <v>9849.3678652045455</v>
      </c>
      <c r="P1049" s="124">
        <f t="shared" si="534"/>
        <v>10085.752693969454</v>
      </c>
      <c r="Q1049" s="124">
        <f t="shared" si="534"/>
        <v>10327.810758624719</v>
      </c>
      <c r="R1049" s="124">
        <f t="shared" si="534"/>
        <v>10575.678216831715</v>
      </c>
      <c r="S1049" s="124">
        <f t="shared" si="534"/>
        <v>10829.494494035675</v>
      </c>
      <c r="T1049" s="124">
        <f t="shared" si="534"/>
        <v>11089.402361892533</v>
      </c>
      <c r="U1049" s="124">
        <f t="shared" si="534"/>
        <v>11355.548018577954</v>
      </c>
      <c r="V1049" s="124">
        <f t="shared" si="534"/>
        <v>11628.081171023825</v>
      </c>
      <c r="W1049" s="124">
        <f t="shared" si="534"/>
        <v>11907.155119128398</v>
      </c>
      <c r="X1049" s="124">
        <f t="shared" si="534"/>
        <v>12192.926841987477</v>
      </c>
      <c r="Y1049" s="124">
        <f t="shared" si="534"/>
        <v>12485.557086195178</v>
      </c>
      <c r="Z1049" s="125">
        <f t="shared" si="534"/>
        <v>12785.210456263863</v>
      </c>
    </row>
    <row r="1050" spans="1:26" x14ac:dyDescent="0.25">
      <c r="A1050" s="1"/>
      <c r="B1050" s="10" t="s">
        <v>118</v>
      </c>
      <c r="C1050" s="2"/>
      <c r="D1050" s="2"/>
      <c r="E1050" s="3" t="s">
        <v>212</v>
      </c>
      <c r="F1050" s="184">
        <f t="shared" ref="F1050:Z1050" si="535">F804*$G$19</f>
        <v>8522.0684859513567</v>
      </c>
      <c r="G1050" s="73">
        <f t="shared" si="535"/>
        <v>8522.0684859513567</v>
      </c>
      <c r="H1050" s="73">
        <f t="shared" si="535"/>
        <v>8522.0684859513567</v>
      </c>
      <c r="I1050" s="73">
        <f t="shared" si="535"/>
        <v>8522.0684859513567</v>
      </c>
      <c r="J1050" s="73">
        <f t="shared" si="535"/>
        <v>8522.0684859513567</v>
      </c>
      <c r="K1050" s="73">
        <f t="shared" si="535"/>
        <v>8522.0684859513567</v>
      </c>
      <c r="L1050" s="73">
        <f t="shared" si="535"/>
        <v>8522.0684859513567</v>
      </c>
      <c r="M1050" s="73">
        <f t="shared" si="535"/>
        <v>8522.0684859513567</v>
      </c>
      <c r="N1050" s="73">
        <f t="shared" si="535"/>
        <v>8522.0684859513567</v>
      </c>
      <c r="O1050" s="73">
        <f t="shared" si="535"/>
        <v>8522.0684859513567</v>
      </c>
      <c r="P1050" s="73">
        <f t="shared" si="535"/>
        <v>8522.0684859513567</v>
      </c>
      <c r="Q1050" s="73">
        <f t="shared" si="535"/>
        <v>8522.0684859513567</v>
      </c>
      <c r="R1050" s="73">
        <f t="shared" si="535"/>
        <v>8522.0684859513567</v>
      </c>
      <c r="S1050" s="73">
        <f t="shared" si="535"/>
        <v>8522.0684859513567</v>
      </c>
      <c r="T1050" s="73">
        <f t="shared" si="535"/>
        <v>8522.0684859513567</v>
      </c>
      <c r="U1050" s="73">
        <f t="shared" si="535"/>
        <v>8522.0684859513567</v>
      </c>
      <c r="V1050" s="73">
        <f t="shared" si="535"/>
        <v>8522.0684859513567</v>
      </c>
      <c r="W1050" s="73">
        <f t="shared" si="535"/>
        <v>8522.0684859513567</v>
      </c>
      <c r="X1050" s="73">
        <f t="shared" si="535"/>
        <v>8522.0684859513567</v>
      </c>
      <c r="Y1050" s="73">
        <f t="shared" si="535"/>
        <v>8522.0684859513567</v>
      </c>
      <c r="Z1050" s="105">
        <f t="shared" si="535"/>
        <v>8522.0684859513567</v>
      </c>
    </row>
    <row r="1051" spans="1:26" x14ac:dyDescent="0.25">
      <c r="A1051" s="1"/>
      <c r="B1051" s="102" t="s">
        <v>120</v>
      </c>
      <c r="C1051" s="59"/>
      <c r="D1051" s="59"/>
      <c r="E1051" s="103" t="s">
        <v>212</v>
      </c>
      <c r="F1051" s="106">
        <f>F1049-F1050</f>
        <v>-565.81248595135821</v>
      </c>
      <c r="G1051" s="107">
        <f t="shared" ref="G1051:Z1051" si="536">G1049-G1050</f>
        <v>-374.86234195135785</v>
      </c>
      <c r="H1051" s="107">
        <f t="shared" si="536"/>
        <v>-179.32939449535843</v>
      </c>
      <c r="I1051" s="107">
        <f t="shared" si="536"/>
        <v>20.896343699585486</v>
      </c>
      <c r="J1051" s="107">
        <f t="shared" si="536"/>
        <v>225.92749961120899</v>
      </c>
      <c r="K1051" s="107">
        <f t="shared" si="536"/>
        <v>435.87940326471289</v>
      </c>
      <c r="L1051" s="107">
        <f t="shared" si="536"/>
        <v>650.8701526058976</v>
      </c>
      <c r="M1051" s="107">
        <f t="shared" si="536"/>
        <v>871.02067993127093</v>
      </c>
      <c r="N1051" s="107">
        <f t="shared" si="536"/>
        <v>1096.4548199124565</v>
      </c>
      <c r="O1051" s="107">
        <f t="shared" si="536"/>
        <v>1327.2993792531888</v>
      </c>
      <c r="P1051" s="107">
        <f t="shared" si="536"/>
        <v>1563.6842080180977</v>
      </c>
      <c r="Q1051" s="107">
        <f t="shared" si="536"/>
        <v>1805.7422726733621</v>
      </c>
      <c r="R1051" s="107">
        <f t="shared" si="536"/>
        <v>2053.6097308803583</v>
      </c>
      <c r="S1051" s="107">
        <f t="shared" si="536"/>
        <v>2307.4260080843178</v>
      </c>
      <c r="T1051" s="107">
        <f t="shared" si="536"/>
        <v>2567.3338759411763</v>
      </c>
      <c r="U1051" s="107">
        <f t="shared" si="536"/>
        <v>2833.4795326265976</v>
      </c>
      <c r="V1051" s="107">
        <f t="shared" si="536"/>
        <v>3106.0126850724682</v>
      </c>
      <c r="W1051" s="107">
        <f t="shared" si="536"/>
        <v>3385.0866331770412</v>
      </c>
      <c r="X1051" s="107">
        <f t="shared" si="536"/>
        <v>3670.8583560361203</v>
      </c>
      <c r="Y1051" s="107">
        <f t="shared" si="536"/>
        <v>3963.4886002438216</v>
      </c>
      <c r="Z1051" s="108">
        <f t="shared" si="536"/>
        <v>4263.1419703125066</v>
      </c>
    </row>
    <row r="1052" spans="1:26" x14ac:dyDescent="0.25">
      <c r="A1052" s="1"/>
      <c r="B1052" s="10"/>
      <c r="C1052" s="2"/>
      <c r="D1052" s="2"/>
      <c r="E1052" s="3"/>
      <c r="F1052" s="184"/>
      <c r="G1052" s="73"/>
      <c r="H1052" s="73"/>
      <c r="I1052" s="73"/>
      <c r="J1052" s="73"/>
      <c r="K1052" s="73"/>
      <c r="L1052" s="73"/>
      <c r="M1052" s="73"/>
      <c r="N1052" s="73"/>
      <c r="O1052" s="73"/>
      <c r="P1052" s="73"/>
      <c r="Q1052" s="73"/>
      <c r="R1052" s="73"/>
      <c r="S1052" s="73"/>
      <c r="T1052" s="73"/>
      <c r="U1052" s="73"/>
      <c r="V1052" s="73"/>
      <c r="W1052" s="73"/>
      <c r="X1052" s="73"/>
      <c r="Y1052" s="73"/>
      <c r="Z1052" s="105"/>
    </row>
    <row r="1053" spans="1:26" x14ac:dyDescent="0.25">
      <c r="A1053" s="1"/>
      <c r="B1053" s="10" t="s">
        <v>116</v>
      </c>
      <c r="C1053" s="2"/>
      <c r="D1053" s="2"/>
      <c r="E1053" s="3" t="s">
        <v>212</v>
      </c>
      <c r="F1053" s="184">
        <f t="shared" ref="F1053:Z1053" si="537">(F917+F918)*$G$20</f>
        <v>5617.920000000001</v>
      </c>
      <c r="G1053" s="73">
        <f t="shared" si="537"/>
        <v>5702.1887999999999</v>
      </c>
      <c r="H1053" s="73">
        <f t="shared" si="537"/>
        <v>5787.7216319999989</v>
      </c>
      <c r="I1053" s="73">
        <f t="shared" si="537"/>
        <v>5874.5374564799986</v>
      </c>
      <c r="J1053" s="73">
        <f t="shared" si="537"/>
        <v>5962.6555183271967</v>
      </c>
      <c r="K1053" s="73">
        <f t="shared" si="537"/>
        <v>6052.0953511021053</v>
      </c>
      <c r="L1053" s="73">
        <f t="shared" si="537"/>
        <v>6142.8767813686345</v>
      </c>
      <c r="M1053" s="73">
        <f t="shared" si="537"/>
        <v>6235.0199330891628</v>
      </c>
      <c r="N1053" s="73">
        <f t="shared" si="537"/>
        <v>6328.5452320855002</v>
      </c>
      <c r="O1053" s="73">
        <f t="shared" si="537"/>
        <v>6423.4734105667821</v>
      </c>
      <c r="P1053" s="73">
        <f t="shared" si="537"/>
        <v>6519.8255117252829</v>
      </c>
      <c r="Q1053" s="73">
        <f t="shared" si="537"/>
        <v>6617.6228944011618</v>
      </c>
      <c r="R1053" s="73">
        <f t="shared" si="537"/>
        <v>6716.8872378171791</v>
      </c>
      <c r="S1053" s="73">
        <f t="shared" si="537"/>
        <v>6817.6405463844358</v>
      </c>
      <c r="T1053" s="73">
        <f t="shared" si="537"/>
        <v>6919.9051545802022</v>
      </c>
      <c r="U1053" s="73">
        <f t="shared" si="537"/>
        <v>7023.7037318989042</v>
      </c>
      <c r="V1053" s="73">
        <f t="shared" si="537"/>
        <v>7129.0592878773869</v>
      </c>
      <c r="W1053" s="73">
        <f t="shared" si="537"/>
        <v>7235.9951771955466</v>
      </c>
      <c r="X1053" s="73">
        <f t="shared" si="537"/>
        <v>7344.5351048534785</v>
      </c>
      <c r="Y1053" s="73">
        <f t="shared" si="537"/>
        <v>7454.7031314262804</v>
      </c>
      <c r="Z1053" s="105">
        <f t="shared" si="537"/>
        <v>7566.5236783976734</v>
      </c>
    </row>
    <row r="1054" spans="1:26" x14ac:dyDescent="0.25">
      <c r="A1054" s="1"/>
      <c r="B1054" s="10" t="s">
        <v>119</v>
      </c>
      <c r="C1054" s="2"/>
      <c r="D1054" s="2"/>
      <c r="E1054" s="3" t="s">
        <v>212</v>
      </c>
      <c r="F1054" s="184">
        <f t="shared" ref="F1054:Z1054" si="538">F812*$G$20</f>
        <v>3612.3819043756803</v>
      </c>
      <c r="G1054" s="73">
        <f t="shared" si="538"/>
        <v>3612.3819043756803</v>
      </c>
      <c r="H1054" s="73">
        <f t="shared" si="538"/>
        <v>3612.3819043756803</v>
      </c>
      <c r="I1054" s="73">
        <f t="shared" si="538"/>
        <v>3612.3819043756803</v>
      </c>
      <c r="J1054" s="73">
        <f t="shared" si="538"/>
        <v>3612.3819043756803</v>
      </c>
      <c r="K1054" s="73">
        <f t="shared" si="538"/>
        <v>3612.3819043756803</v>
      </c>
      <c r="L1054" s="73">
        <f t="shared" si="538"/>
        <v>3612.3819043756803</v>
      </c>
      <c r="M1054" s="73">
        <f t="shared" si="538"/>
        <v>3612.3819043756803</v>
      </c>
      <c r="N1054" s="73">
        <f t="shared" si="538"/>
        <v>3612.3819043756803</v>
      </c>
      <c r="O1054" s="73">
        <f t="shared" si="538"/>
        <v>3612.3819043756803</v>
      </c>
      <c r="P1054" s="73">
        <f t="shared" si="538"/>
        <v>3612.3819043756803</v>
      </c>
      <c r="Q1054" s="73">
        <f t="shared" si="538"/>
        <v>3612.3819043756803</v>
      </c>
      <c r="R1054" s="73">
        <f t="shared" si="538"/>
        <v>3612.3819043756803</v>
      </c>
      <c r="S1054" s="73">
        <f t="shared" si="538"/>
        <v>3612.3819043756803</v>
      </c>
      <c r="T1054" s="73">
        <f t="shared" si="538"/>
        <v>3612.3819043756803</v>
      </c>
      <c r="U1054" s="73">
        <f t="shared" si="538"/>
        <v>3612.3819043756803</v>
      </c>
      <c r="V1054" s="73">
        <f t="shared" si="538"/>
        <v>3612.3819043756803</v>
      </c>
      <c r="W1054" s="73">
        <f t="shared" si="538"/>
        <v>3612.3819043756803</v>
      </c>
      <c r="X1054" s="73">
        <f t="shared" si="538"/>
        <v>3612.3819043756803</v>
      </c>
      <c r="Y1054" s="73">
        <f t="shared" si="538"/>
        <v>3612.3819043756803</v>
      </c>
      <c r="Z1054" s="105">
        <f t="shared" si="538"/>
        <v>3612.3819043756803</v>
      </c>
    </row>
    <row r="1055" spans="1:26" x14ac:dyDescent="0.25">
      <c r="B1055" s="102" t="s">
        <v>121</v>
      </c>
      <c r="C1055" s="59"/>
      <c r="D1055" s="59"/>
      <c r="E1055" s="103" t="s">
        <v>212</v>
      </c>
      <c r="F1055" s="106">
        <f>F1053-F1054</f>
        <v>2005.5380956243207</v>
      </c>
      <c r="G1055" s="107">
        <f t="shared" ref="G1055:Z1055" si="539">G1053-G1054</f>
        <v>2089.8068956243196</v>
      </c>
      <c r="H1055" s="107">
        <f t="shared" si="539"/>
        <v>2175.3397276243186</v>
      </c>
      <c r="I1055" s="107">
        <f t="shared" si="539"/>
        <v>2262.1555521043183</v>
      </c>
      <c r="J1055" s="107">
        <f t="shared" si="539"/>
        <v>2350.2736139515164</v>
      </c>
      <c r="K1055" s="107">
        <f t="shared" si="539"/>
        <v>2439.713446726425</v>
      </c>
      <c r="L1055" s="107">
        <f t="shared" si="539"/>
        <v>2530.4948769929542</v>
      </c>
      <c r="M1055" s="107">
        <f t="shared" si="539"/>
        <v>2622.6380287134825</v>
      </c>
      <c r="N1055" s="107">
        <f t="shared" si="539"/>
        <v>2716.1633277098199</v>
      </c>
      <c r="O1055" s="107">
        <f t="shared" si="539"/>
        <v>2811.0915061911019</v>
      </c>
      <c r="P1055" s="107">
        <f t="shared" si="539"/>
        <v>2907.4436073496026</v>
      </c>
      <c r="Q1055" s="107">
        <f t="shared" si="539"/>
        <v>3005.2409900254816</v>
      </c>
      <c r="R1055" s="107">
        <f t="shared" si="539"/>
        <v>3104.5053334414988</v>
      </c>
      <c r="S1055" s="107">
        <f t="shared" si="539"/>
        <v>3205.2586420087555</v>
      </c>
      <c r="T1055" s="107">
        <f t="shared" si="539"/>
        <v>3307.5232502045219</v>
      </c>
      <c r="U1055" s="107">
        <f t="shared" si="539"/>
        <v>3411.3218275232239</v>
      </c>
      <c r="V1055" s="107">
        <f t="shared" si="539"/>
        <v>3516.6773835017066</v>
      </c>
      <c r="W1055" s="107">
        <f t="shared" si="539"/>
        <v>3623.6132728198663</v>
      </c>
      <c r="X1055" s="107">
        <f t="shared" si="539"/>
        <v>3732.1532004777982</v>
      </c>
      <c r="Y1055" s="107">
        <f t="shared" si="539"/>
        <v>3842.3212270506001</v>
      </c>
      <c r="Z1055" s="108">
        <f t="shared" si="539"/>
        <v>3954.1417740219931</v>
      </c>
    </row>
    <row r="1056" spans="1:26" x14ac:dyDescent="0.25">
      <c r="B1056" s="10"/>
      <c r="C1056" s="2"/>
      <c r="D1056" s="2"/>
      <c r="E1056" s="3"/>
      <c r="F1056" s="146"/>
      <c r="G1056" s="73"/>
      <c r="H1056" s="73"/>
      <c r="I1056" s="73"/>
      <c r="J1056" s="73"/>
      <c r="K1056" s="73"/>
      <c r="L1056" s="73"/>
      <c r="M1056" s="73"/>
      <c r="N1056" s="73"/>
      <c r="O1056" s="73"/>
      <c r="P1056" s="73"/>
      <c r="Q1056" s="73"/>
      <c r="R1056" s="73"/>
      <c r="S1056" s="73"/>
      <c r="T1056" s="73"/>
      <c r="U1056" s="73"/>
      <c r="V1056" s="73"/>
      <c r="W1056" s="73"/>
      <c r="X1056" s="73"/>
      <c r="Y1056" s="73"/>
      <c r="Z1056" s="105"/>
    </row>
    <row r="1057" spans="2:26" x14ac:dyDescent="0.25">
      <c r="B1057" s="10" t="s">
        <v>114</v>
      </c>
      <c r="C1057" s="2"/>
      <c r="D1057" s="2"/>
      <c r="E1057" s="3" t="s">
        <v>212</v>
      </c>
      <c r="F1057" s="184">
        <f t="shared" ref="F1057:Z1057" si="540">(F924+F925)*$G$21</f>
        <v>50688</v>
      </c>
      <c r="G1057" s="73">
        <f t="shared" si="540"/>
        <v>50688</v>
      </c>
      <c r="H1057" s="73">
        <f t="shared" si="540"/>
        <v>50688</v>
      </c>
      <c r="I1057" s="73">
        <f t="shared" si="540"/>
        <v>50688</v>
      </c>
      <c r="J1057" s="73">
        <f t="shared" si="540"/>
        <v>50688</v>
      </c>
      <c r="K1057" s="73">
        <f t="shared" si="540"/>
        <v>50688</v>
      </c>
      <c r="L1057" s="73">
        <f t="shared" si="540"/>
        <v>50688</v>
      </c>
      <c r="M1057" s="73">
        <f t="shared" si="540"/>
        <v>50688</v>
      </c>
      <c r="N1057" s="73">
        <f t="shared" si="540"/>
        <v>50688</v>
      </c>
      <c r="O1057" s="73">
        <f t="shared" si="540"/>
        <v>50688</v>
      </c>
      <c r="P1057" s="73">
        <f t="shared" si="540"/>
        <v>50688</v>
      </c>
      <c r="Q1057" s="73">
        <f t="shared" si="540"/>
        <v>50688</v>
      </c>
      <c r="R1057" s="73">
        <f t="shared" si="540"/>
        <v>50688</v>
      </c>
      <c r="S1057" s="73">
        <f t="shared" si="540"/>
        <v>50688</v>
      </c>
      <c r="T1057" s="73">
        <f t="shared" si="540"/>
        <v>50688</v>
      </c>
      <c r="U1057" s="73">
        <f t="shared" si="540"/>
        <v>50688</v>
      </c>
      <c r="V1057" s="73">
        <f t="shared" si="540"/>
        <v>50688</v>
      </c>
      <c r="W1057" s="73">
        <f t="shared" si="540"/>
        <v>50688</v>
      </c>
      <c r="X1057" s="73">
        <f t="shared" si="540"/>
        <v>50688</v>
      </c>
      <c r="Y1057" s="73">
        <f t="shared" si="540"/>
        <v>50688</v>
      </c>
      <c r="Z1057" s="105">
        <f t="shared" si="540"/>
        <v>50688</v>
      </c>
    </row>
    <row r="1058" spans="2:26" x14ac:dyDescent="0.25">
      <c r="B1058" s="10" t="s">
        <v>117</v>
      </c>
      <c r="C1058" s="2"/>
      <c r="D1058" s="2"/>
      <c r="E1058" s="3" t="s">
        <v>212</v>
      </c>
      <c r="F1058" s="184">
        <f t="shared" ref="F1058:Z1058" si="541">F826*$G$21</f>
        <v>24456.202463519316</v>
      </c>
      <c r="G1058" s="73">
        <f t="shared" si="541"/>
        <v>19956.202463519316</v>
      </c>
      <c r="H1058" s="73">
        <f t="shared" si="541"/>
        <v>19956.202463519316</v>
      </c>
      <c r="I1058" s="73">
        <f t="shared" si="541"/>
        <v>19956.202463519316</v>
      </c>
      <c r="J1058" s="73">
        <f t="shared" si="541"/>
        <v>24456.202463519316</v>
      </c>
      <c r="K1058" s="73">
        <f t="shared" si="541"/>
        <v>19956.202463519316</v>
      </c>
      <c r="L1058" s="73">
        <f t="shared" si="541"/>
        <v>19956.202463519316</v>
      </c>
      <c r="M1058" s="73">
        <f t="shared" si="541"/>
        <v>19956.202463519316</v>
      </c>
      <c r="N1058" s="73">
        <f t="shared" si="541"/>
        <v>24456.202463519316</v>
      </c>
      <c r="O1058" s="73">
        <f t="shared" si="541"/>
        <v>19956.202463519316</v>
      </c>
      <c r="P1058" s="73">
        <f t="shared" si="541"/>
        <v>19956.202463519316</v>
      </c>
      <c r="Q1058" s="73">
        <f t="shared" si="541"/>
        <v>19956.202463519316</v>
      </c>
      <c r="R1058" s="73">
        <f t="shared" si="541"/>
        <v>24456.202463519316</v>
      </c>
      <c r="S1058" s="73">
        <f t="shared" si="541"/>
        <v>19956.202463519316</v>
      </c>
      <c r="T1058" s="73">
        <f t="shared" si="541"/>
        <v>19956.202463519316</v>
      </c>
      <c r="U1058" s="73">
        <f t="shared" si="541"/>
        <v>19956.202463519316</v>
      </c>
      <c r="V1058" s="73">
        <f t="shared" si="541"/>
        <v>24456.202463519316</v>
      </c>
      <c r="W1058" s="73">
        <f t="shared" si="541"/>
        <v>19956.202463519316</v>
      </c>
      <c r="X1058" s="73">
        <f t="shared" si="541"/>
        <v>19956.202463519316</v>
      </c>
      <c r="Y1058" s="73">
        <f t="shared" si="541"/>
        <v>19956.202463519316</v>
      </c>
      <c r="Z1058" s="105">
        <f t="shared" si="541"/>
        <v>19956.202463519316</v>
      </c>
    </row>
    <row r="1059" spans="2:26" x14ac:dyDescent="0.25">
      <c r="B1059" s="102" t="s">
        <v>90</v>
      </c>
      <c r="C1059" s="59"/>
      <c r="D1059" s="59"/>
      <c r="E1059" s="103" t="s">
        <v>212</v>
      </c>
      <c r="F1059" s="106">
        <f>F1057-F1058</f>
        <v>26231.797536480684</v>
      </c>
      <c r="G1059" s="107">
        <f t="shared" ref="G1059:Z1059" si="542">G1057-G1058</f>
        <v>30731.797536480684</v>
      </c>
      <c r="H1059" s="107">
        <f t="shared" si="542"/>
        <v>30731.797536480684</v>
      </c>
      <c r="I1059" s="107">
        <f t="shared" si="542"/>
        <v>30731.797536480684</v>
      </c>
      <c r="J1059" s="107">
        <f t="shared" si="542"/>
        <v>26231.797536480684</v>
      </c>
      <c r="K1059" s="107">
        <f t="shared" si="542"/>
        <v>30731.797536480684</v>
      </c>
      <c r="L1059" s="107">
        <f t="shared" si="542"/>
        <v>30731.797536480684</v>
      </c>
      <c r="M1059" s="107">
        <f t="shared" si="542"/>
        <v>30731.797536480684</v>
      </c>
      <c r="N1059" s="107">
        <f t="shared" si="542"/>
        <v>26231.797536480684</v>
      </c>
      <c r="O1059" s="107">
        <f t="shared" si="542"/>
        <v>30731.797536480684</v>
      </c>
      <c r="P1059" s="107">
        <f t="shared" si="542"/>
        <v>30731.797536480684</v>
      </c>
      <c r="Q1059" s="107">
        <f t="shared" si="542"/>
        <v>30731.797536480684</v>
      </c>
      <c r="R1059" s="107">
        <f t="shared" si="542"/>
        <v>26231.797536480684</v>
      </c>
      <c r="S1059" s="107">
        <f t="shared" si="542"/>
        <v>30731.797536480684</v>
      </c>
      <c r="T1059" s="107">
        <f t="shared" si="542"/>
        <v>30731.797536480684</v>
      </c>
      <c r="U1059" s="107">
        <f t="shared" si="542"/>
        <v>30731.797536480684</v>
      </c>
      <c r="V1059" s="107">
        <f t="shared" si="542"/>
        <v>26231.797536480684</v>
      </c>
      <c r="W1059" s="107">
        <f t="shared" si="542"/>
        <v>30731.797536480684</v>
      </c>
      <c r="X1059" s="107">
        <f t="shared" si="542"/>
        <v>30731.797536480684</v>
      </c>
      <c r="Y1059" s="107">
        <f t="shared" si="542"/>
        <v>30731.797536480684</v>
      </c>
      <c r="Z1059" s="108">
        <f t="shared" si="542"/>
        <v>30731.797536480684</v>
      </c>
    </row>
    <row r="1060" spans="2:26" x14ac:dyDescent="0.25">
      <c r="B1060" s="10"/>
      <c r="C1060" s="2"/>
      <c r="D1060" s="2"/>
      <c r="E1060" s="3"/>
      <c r="F1060" s="146"/>
      <c r="G1060" s="73"/>
      <c r="H1060" s="73"/>
      <c r="I1060" s="73"/>
      <c r="J1060" s="73"/>
      <c r="K1060" s="73"/>
      <c r="L1060" s="73"/>
      <c r="M1060" s="73"/>
      <c r="N1060" s="73"/>
      <c r="O1060" s="73"/>
      <c r="P1060" s="73"/>
      <c r="Q1060" s="73"/>
      <c r="R1060" s="73"/>
      <c r="S1060" s="73"/>
      <c r="T1060" s="73"/>
      <c r="U1060" s="73"/>
      <c r="V1060" s="73"/>
      <c r="W1060" s="73"/>
      <c r="X1060" s="73"/>
      <c r="Y1060" s="73"/>
      <c r="Z1060" s="105"/>
    </row>
    <row r="1061" spans="2:26" x14ac:dyDescent="0.25">
      <c r="B1061" s="10" t="s">
        <v>17</v>
      </c>
      <c r="C1061" s="2"/>
      <c r="D1061" s="2"/>
      <c r="E1061" s="3" t="s">
        <v>212</v>
      </c>
      <c r="F1061" s="146">
        <f>F1057+F1049+F1053</f>
        <v>64262.175999999999</v>
      </c>
      <c r="G1061" s="67">
        <f t="shared" ref="G1061:Z1061" si="543">G1057+G1049+G1053</f>
        <v>64537.394944</v>
      </c>
      <c r="H1061" s="67">
        <f t="shared" si="543"/>
        <v>64818.460723455995</v>
      </c>
      <c r="I1061" s="67">
        <f t="shared" si="543"/>
        <v>65105.502286130941</v>
      </c>
      <c r="J1061" s="67">
        <f t="shared" si="543"/>
        <v>65398.651503889763</v>
      </c>
      <c r="K1061" s="67">
        <f t="shared" si="543"/>
        <v>65698.043240318177</v>
      </c>
      <c r="L1061" s="67">
        <f t="shared" si="543"/>
        <v>66003.815419925886</v>
      </c>
      <c r="M1061" s="67">
        <f t="shared" si="543"/>
        <v>66316.109098971792</v>
      </c>
      <c r="N1061" s="67">
        <f t="shared" si="543"/>
        <v>66635.068537949308</v>
      </c>
      <c r="O1061" s="67">
        <f t="shared" si="543"/>
        <v>66960.841275771338</v>
      </c>
      <c r="P1061" s="67">
        <f t="shared" si="543"/>
        <v>67293.578205694736</v>
      </c>
      <c r="Q1061" s="67">
        <f t="shared" si="543"/>
        <v>67633.433653025888</v>
      </c>
      <c r="R1061" s="67">
        <f t="shared" si="543"/>
        <v>67980.565454648895</v>
      </c>
      <c r="S1061" s="67">
        <f t="shared" si="543"/>
        <v>68335.135040420108</v>
      </c>
      <c r="T1061" s="67">
        <f t="shared" si="543"/>
        <v>68697.307516472734</v>
      </c>
      <c r="U1061" s="67">
        <f t="shared" si="543"/>
        <v>69067.251750476862</v>
      </c>
      <c r="V1061" s="67">
        <f t="shared" si="543"/>
        <v>69445.140458901209</v>
      </c>
      <c r="W1061" s="67">
        <f t="shared" si="543"/>
        <v>69831.150296323947</v>
      </c>
      <c r="X1061" s="67">
        <f t="shared" si="543"/>
        <v>70225.461946840951</v>
      </c>
      <c r="Y1061" s="67">
        <f t="shared" si="543"/>
        <v>70628.260217621457</v>
      </c>
      <c r="Z1061" s="149">
        <f t="shared" si="543"/>
        <v>71039.734134661543</v>
      </c>
    </row>
    <row r="1062" spans="2:26" x14ac:dyDescent="0.25">
      <c r="B1062" s="10" t="s">
        <v>19</v>
      </c>
      <c r="C1062" s="2"/>
      <c r="D1062" s="2"/>
      <c r="E1062" s="3" t="s">
        <v>212</v>
      </c>
      <c r="F1062" s="206">
        <f>+F1058+F1050+F1054</f>
        <v>36590.652853846354</v>
      </c>
      <c r="G1062" s="205">
        <f t="shared" ref="G1062:Z1062" si="544">+G1058+G1050+G1054</f>
        <v>32090.652853846354</v>
      </c>
      <c r="H1062" s="205">
        <f t="shared" si="544"/>
        <v>32090.652853846354</v>
      </c>
      <c r="I1062" s="205">
        <f t="shared" si="544"/>
        <v>32090.652853846354</v>
      </c>
      <c r="J1062" s="205">
        <f t="shared" si="544"/>
        <v>36590.652853846354</v>
      </c>
      <c r="K1062" s="205">
        <f t="shared" si="544"/>
        <v>32090.652853846354</v>
      </c>
      <c r="L1062" s="205">
        <f t="shared" si="544"/>
        <v>32090.652853846354</v>
      </c>
      <c r="M1062" s="205">
        <f t="shared" si="544"/>
        <v>32090.652853846354</v>
      </c>
      <c r="N1062" s="205">
        <f t="shared" si="544"/>
        <v>36590.652853846354</v>
      </c>
      <c r="O1062" s="205">
        <f t="shared" si="544"/>
        <v>32090.652853846354</v>
      </c>
      <c r="P1062" s="205">
        <f t="shared" si="544"/>
        <v>32090.652853846354</v>
      </c>
      <c r="Q1062" s="205">
        <f t="shared" si="544"/>
        <v>32090.652853846354</v>
      </c>
      <c r="R1062" s="205">
        <f t="shared" si="544"/>
        <v>36590.652853846354</v>
      </c>
      <c r="S1062" s="205">
        <f t="shared" si="544"/>
        <v>32090.652853846354</v>
      </c>
      <c r="T1062" s="205">
        <f t="shared" si="544"/>
        <v>32090.652853846354</v>
      </c>
      <c r="U1062" s="205">
        <f t="shared" si="544"/>
        <v>32090.652853846354</v>
      </c>
      <c r="V1062" s="205">
        <f t="shared" si="544"/>
        <v>36590.652853846354</v>
      </c>
      <c r="W1062" s="205">
        <f t="shared" si="544"/>
        <v>32090.652853846354</v>
      </c>
      <c r="X1062" s="205">
        <f t="shared" si="544"/>
        <v>32090.652853846354</v>
      </c>
      <c r="Y1062" s="205">
        <f t="shared" si="544"/>
        <v>32090.652853846354</v>
      </c>
      <c r="Z1062" s="233">
        <f t="shared" si="544"/>
        <v>32090.652853846354</v>
      </c>
    </row>
    <row r="1063" spans="2:26" x14ac:dyDescent="0.25">
      <c r="B1063" s="102" t="s">
        <v>138</v>
      </c>
      <c r="C1063" s="59"/>
      <c r="D1063" s="59"/>
      <c r="E1063" s="103" t="s">
        <v>212</v>
      </c>
      <c r="F1063" s="185">
        <f t="shared" ref="F1063:Z1063" si="545">F1061-F1062</f>
        <v>27671.523146153646</v>
      </c>
      <c r="G1063" s="147">
        <f t="shared" si="545"/>
        <v>32446.742090153646</v>
      </c>
      <c r="H1063" s="147">
        <f t="shared" si="545"/>
        <v>32727.807869609642</v>
      </c>
      <c r="I1063" s="147">
        <f t="shared" si="545"/>
        <v>33014.849432284587</v>
      </c>
      <c r="J1063" s="147">
        <f t="shared" si="545"/>
        <v>28807.99865004341</v>
      </c>
      <c r="K1063" s="147">
        <f t="shared" si="545"/>
        <v>33607.390386471823</v>
      </c>
      <c r="L1063" s="147">
        <f t="shared" si="545"/>
        <v>33913.162566079533</v>
      </c>
      <c r="M1063" s="147">
        <f t="shared" si="545"/>
        <v>34225.456245125439</v>
      </c>
      <c r="N1063" s="147">
        <f t="shared" si="545"/>
        <v>30044.415684102954</v>
      </c>
      <c r="O1063" s="147">
        <f t="shared" si="545"/>
        <v>34870.188421924984</v>
      </c>
      <c r="P1063" s="147">
        <f t="shared" si="545"/>
        <v>35202.925351848382</v>
      </c>
      <c r="Q1063" s="147">
        <f t="shared" si="545"/>
        <v>35542.780799179534</v>
      </c>
      <c r="R1063" s="147">
        <f t="shared" si="545"/>
        <v>31389.912600802541</v>
      </c>
      <c r="S1063" s="147">
        <f t="shared" si="545"/>
        <v>36244.482186573754</v>
      </c>
      <c r="T1063" s="147">
        <f t="shared" si="545"/>
        <v>36606.654662626381</v>
      </c>
      <c r="U1063" s="147">
        <f t="shared" si="545"/>
        <v>36976.598896630509</v>
      </c>
      <c r="V1063" s="147">
        <f t="shared" si="545"/>
        <v>32854.487605054856</v>
      </c>
      <c r="W1063" s="147">
        <f t="shared" si="545"/>
        <v>37740.497442477594</v>
      </c>
      <c r="X1063" s="147">
        <f t="shared" si="545"/>
        <v>38134.809092994597</v>
      </c>
      <c r="Y1063" s="147">
        <f t="shared" si="545"/>
        <v>38537.607363775103</v>
      </c>
      <c r="Z1063" s="148">
        <f t="shared" si="545"/>
        <v>38949.08128081519</v>
      </c>
    </row>
    <row r="1064" spans="2:26" x14ac:dyDescent="0.25">
      <c r="B1064" s="10"/>
      <c r="C1064" s="2"/>
      <c r="D1064" s="2"/>
      <c r="E1064" s="3"/>
      <c r="F1064" s="184"/>
      <c r="G1064" s="73"/>
      <c r="H1064" s="73"/>
      <c r="I1064" s="73"/>
      <c r="J1064" s="73"/>
      <c r="K1064" s="73"/>
      <c r="L1064" s="73"/>
      <c r="M1064" s="73"/>
      <c r="N1064" s="73"/>
      <c r="O1064" s="73"/>
      <c r="P1064" s="73"/>
      <c r="Q1064" s="73"/>
      <c r="R1064" s="73"/>
      <c r="S1064" s="73"/>
      <c r="T1064" s="73"/>
      <c r="U1064" s="73"/>
      <c r="V1064" s="73"/>
      <c r="W1064" s="73"/>
      <c r="X1064" s="73"/>
      <c r="Y1064" s="73"/>
      <c r="Z1064" s="105"/>
    </row>
    <row r="1065" spans="2:26" x14ac:dyDescent="0.25">
      <c r="B1065" s="175" t="s">
        <v>10</v>
      </c>
      <c r="C1065" s="159"/>
      <c r="D1065" s="159"/>
      <c r="E1065" s="160"/>
      <c r="F1065" s="200"/>
      <c r="G1065" s="201"/>
      <c r="H1065" s="201"/>
      <c r="I1065" s="201"/>
      <c r="J1065" s="201"/>
      <c r="K1065" s="201"/>
      <c r="L1065" s="201"/>
      <c r="M1065" s="201"/>
      <c r="N1065" s="201"/>
      <c r="O1065" s="201"/>
      <c r="P1065" s="201"/>
      <c r="Q1065" s="201"/>
      <c r="R1065" s="201"/>
      <c r="S1065" s="201"/>
      <c r="T1065" s="201"/>
      <c r="U1065" s="201"/>
      <c r="V1065" s="201"/>
      <c r="W1065" s="201"/>
      <c r="X1065" s="201"/>
      <c r="Y1065" s="201"/>
      <c r="Z1065" s="202"/>
    </row>
    <row r="1066" spans="2:26" x14ac:dyDescent="0.25">
      <c r="B1066" s="10" t="s">
        <v>115</v>
      </c>
      <c r="C1066" s="2"/>
      <c r="D1066" s="2"/>
      <c r="E1066" s="3" t="s">
        <v>212</v>
      </c>
      <c r="F1066" s="184">
        <f t="shared" ref="F1066:Z1066" si="546">(F946+F947)*$G$19</f>
        <v>7956.2559999999985</v>
      </c>
      <c r="G1066" s="73">
        <f t="shared" si="546"/>
        <v>8147.2061439999989</v>
      </c>
      <c r="H1066" s="73">
        <f t="shared" si="546"/>
        <v>9456.6843678719979</v>
      </c>
      <c r="I1066" s="73">
        <f t="shared" si="546"/>
        <v>10167.827032335972</v>
      </c>
      <c r="J1066" s="73">
        <f t="shared" si="546"/>
        <v>10932.447625167642</v>
      </c>
      <c r="K1066" s="73">
        <f t="shared" si="546"/>
        <v>11754.567686580247</v>
      </c>
      <c r="L1066" s="73">
        <f t="shared" si="546"/>
        <v>12036.677311058174</v>
      </c>
      <c r="M1066" s="73">
        <f t="shared" si="546"/>
        <v>12325.55756652357</v>
      </c>
      <c r="N1066" s="73">
        <f t="shared" si="546"/>
        <v>12621.370948120135</v>
      </c>
      <c r="O1066" s="73">
        <f t="shared" si="546"/>
        <v>12924.283850875021</v>
      </c>
      <c r="P1066" s="73">
        <f t="shared" si="546"/>
        <v>13234.466663296022</v>
      </c>
      <c r="Q1066" s="73">
        <f t="shared" si="546"/>
        <v>13552.093863215125</v>
      </c>
      <c r="R1066" s="73">
        <f t="shared" si="546"/>
        <v>13877.34411593229</v>
      </c>
      <c r="S1066" s="73">
        <f t="shared" si="546"/>
        <v>14210.400374714663</v>
      </c>
      <c r="T1066" s="73">
        <f t="shared" si="546"/>
        <v>14551.449983707818</v>
      </c>
      <c r="U1066" s="73">
        <f t="shared" si="546"/>
        <v>14900.684783316807</v>
      </c>
      <c r="V1066" s="73">
        <f t="shared" si="546"/>
        <v>15258.301218116409</v>
      </c>
      <c r="W1066" s="73">
        <f t="shared" si="546"/>
        <v>15624.500447351204</v>
      </c>
      <c r="X1066" s="73">
        <f t="shared" si="546"/>
        <v>15999.488458087631</v>
      </c>
      <c r="Y1066" s="73">
        <f t="shared" si="546"/>
        <v>16383.476181081738</v>
      </c>
      <c r="Z1066" s="105">
        <f t="shared" si="546"/>
        <v>16776.679609427698</v>
      </c>
    </row>
    <row r="1067" spans="2:26" x14ac:dyDescent="0.25">
      <c r="B1067" s="10" t="s">
        <v>118</v>
      </c>
      <c r="C1067" s="2"/>
      <c r="D1067" s="2"/>
      <c r="E1067" s="3" t="s">
        <v>212</v>
      </c>
      <c r="F1067" s="184">
        <f t="shared" ref="F1067:Z1067" si="547">F857*$G$19</f>
        <v>8522.0684859513567</v>
      </c>
      <c r="G1067" s="73">
        <f t="shared" si="547"/>
        <v>9138.606528742057</v>
      </c>
      <c r="H1067" s="73">
        <f t="shared" si="547"/>
        <v>9138.606528742057</v>
      </c>
      <c r="I1067" s="73">
        <f t="shared" si="547"/>
        <v>9138.606528742057</v>
      </c>
      <c r="J1067" s="73">
        <f t="shared" si="547"/>
        <v>9138.606528742057</v>
      </c>
      <c r="K1067" s="73">
        <f t="shared" si="547"/>
        <v>9138.606528742057</v>
      </c>
      <c r="L1067" s="73">
        <f t="shared" si="547"/>
        <v>9138.606528742057</v>
      </c>
      <c r="M1067" s="73">
        <f t="shared" si="547"/>
        <v>9138.606528742057</v>
      </c>
      <c r="N1067" s="73">
        <f t="shared" si="547"/>
        <v>9138.606528742057</v>
      </c>
      <c r="O1067" s="73">
        <f t="shared" si="547"/>
        <v>9138.606528742057</v>
      </c>
      <c r="P1067" s="73">
        <f t="shared" si="547"/>
        <v>9138.606528742057</v>
      </c>
      <c r="Q1067" s="73">
        <f t="shared" si="547"/>
        <v>9138.606528742057</v>
      </c>
      <c r="R1067" s="73">
        <f t="shared" si="547"/>
        <v>9138.606528742057</v>
      </c>
      <c r="S1067" s="73">
        <f t="shared" si="547"/>
        <v>9138.606528742057</v>
      </c>
      <c r="T1067" s="73">
        <f t="shared" si="547"/>
        <v>9138.606528742057</v>
      </c>
      <c r="U1067" s="73">
        <f t="shared" si="547"/>
        <v>9138.606528742057</v>
      </c>
      <c r="V1067" s="73">
        <f t="shared" si="547"/>
        <v>9138.606528742057</v>
      </c>
      <c r="W1067" s="73">
        <f t="shared" si="547"/>
        <v>9138.606528742057</v>
      </c>
      <c r="X1067" s="73">
        <f t="shared" si="547"/>
        <v>9138.606528742057</v>
      </c>
      <c r="Y1067" s="73">
        <f t="shared" si="547"/>
        <v>9138.606528742057</v>
      </c>
      <c r="Z1067" s="105">
        <f t="shared" si="547"/>
        <v>9138.606528742057</v>
      </c>
    </row>
    <row r="1068" spans="2:26" x14ac:dyDescent="0.25">
      <c r="B1068" s="102" t="s">
        <v>120</v>
      </c>
      <c r="C1068" s="59"/>
      <c r="D1068" s="59"/>
      <c r="E1068" s="103" t="s">
        <v>212</v>
      </c>
      <c r="F1068" s="106">
        <f>F1066-F1067</f>
        <v>-565.81248595135821</v>
      </c>
      <c r="G1068" s="107">
        <f t="shared" ref="G1068:Z1068" si="548">G1066-G1067</f>
        <v>-991.40038474205812</v>
      </c>
      <c r="H1068" s="107">
        <f t="shared" si="548"/>
        <v>318.07783912994091</v>
      </c>
      <c r="I1068" s="107">
        <f t="shared" si="548"/>
        <v>1029.2205035939151</v>
      </c>
      <c r="J1068" s="107">
        <f t="shared" si="548"/>
        <v>1793.8410964255854</v>
      </c>
      <c r="K1068" s="107">
        <f t="shared" si="548"/>
        <v>2615.96115783819</v>
      </c>
      <c r="L1068" s="107">
        <f t="shared" si="548"/>
        <v>2898.0707823161174</v>
      </c>
      <c r="M1068" s="107">
        <f t="shared" si="548"/>
        <v>3186.9510377815132</v>
      </c>
      <c r="N1068" s="107">
        <f t="shared" si="548"/>
        <v>3482.7644193780779</v>
      </c>
      <c r="O1068" s="107">
        <f t="shared" si="548"/>
        <v>3785.677322132964</v>
      </c>
      <c r="P1068" s="107">
        <f t="shared" si="548"/>
        <v>4095.8601345539646</v>
      </c>
      <c r="Q1068" s="107">
        <f t="shared" si="548"/>
        <v>4413.4873344730677</v>
      </c>
      <c r="R1068" s="107">
        <f t="shared" si="548"/>
        <v>4738.7375871902332</v>
      </c>
      <c r="S1068" s="107">
        <f t="shared" si="548"/>
        <v>5071.7938459726065</v>
      </c>
      <c r="T1068" s="107">
        <f t="shared" si="548"/>
        <v>5412.8434549657613</v>
      </c>
      <c r="U1068" s="107">
        <f t="shared" si="548"/>
        <v>5762.0782545747497</v>
      </c>
      <c r="V1068" s="107">
        <f t="shared" si="548"/>
        <v>6119.6946893743516</v>
      </c>
      <c r="W1068" s="107">
        <f t="shared" si="548"/>
        <v>6485.8939186091466</v>
      </c>
      <c r="X1068" s="107">
        <f t="shared" si="548"/>
        <v>6860.8819293455745</v>
      </c>
      <c r="Y1068" s="107">
        <f t="shared" si="548"/>
        <v>7244.8696523396811</v>
      </c>
      <c r="Z1068" s="108">
        <f t="shared" si="548"/>
        <v>7638.0730806856409</v>
      </c>
    </row>
    <row r="1069" spans="2:26" x14ac:dyDescent="0.25">
      <c r="B1069" s="10"/>
      <c r="C1069" s="2"/>
      <c r="D1069" s="2"/>
      <c r="E1069" s="3"/>
      <c r="F1069" s="184"/>
      <c r="G1069" s="73"/>
      <c r="H1069" s="73"/>
      <c r="I1069" s="73"/>
      <c r="J1069" s="73"/>
      <c r="K1069" s="73"/>
      <c r="L1069" s="73"/>
      <c r="M1069" s="73"/>
      <c r="N1069" s="73"/>
      <c r="O1069" s="73"/>
      <c r="P1069" s="73"/>
      <c r="Q1069" s="73"/>
      <c r="R1069" s="73"/>
      <c r="S1069" s="73"/>
      <c r="T1069" s="73"/>
      <c r="U1069" s="73"/>
      <c r="V1069" s="73"/>
      <c r="W1069" s="73"/>
      <c r="X1069" s="73"/>
      <c r="Y1069" s="73"/>
      <c r="Z1069" s="105"/>
    </row>
    <row r="1070" spans="2:26" x14ac:dyDescent="0.25">
      <c r="B1070" s="10" t="s">
        <v>116</v>
      </c>
      <c r="C1070" s="2"/>
      <c r="D1070" s="2"/>
      <c r="E1070" s="3" t="s">
        <v>212</v>
      </c>
      <c r="F1070" s="184">
        <f t="shared" ref="F1070:Z1070" si="549">(F953+F954)*$G$20</f>
        <v>5617.920000000001</v>
      </c>
      <c r="G1070" s="73">
        <f t="shared" si="549"/>
        <v>5702.1887999999999</v>
      </c>
      <c r="H1070" s="73">
        <f t="shared" si="549"/>
        <v>6560.5140089999986</v>
      </c>
      <c r="I1070" s="73">
        <f t="shared" si="549"/>
        <v>6991.8678050917479</v>
      </c>
      <c r="J1070" s="73">
        <f t="shared" si="549"/>
        <v>7451.5831132765297</v>
      </c>
      <c r="K1070" s="73">
        <f t="shared" si="549"/>
        <v>7941.5247029744614</v>
      </c>
      <c r="L1070" s="73">
        <f t="shared" si="549"/>
        <v>8060.647573519077</v>
      </c>
      <c r="M1070" s="73">
        <f t="shared" si="549"/>
        <v>8181.5572871218619</v>
      </c>
      <c r="N1070" s="73">
        <f t="shared" si="549"/>
        <v>8304.2806464286896</v>
      </c>
      <c r="O1070" s="73">
        <f t="shared" si="549"/>
        <v>8428.8448561251189</v>
      </c>
      <c r="P1070" s="73">
        <f t="shared" si="549"/>
        <v>8555.2775289669953</v>
      </c>
      <c r="Q1070" s="73">
        <f t="shared" si="549"/>
        <v>8683.6066919014993</v>
      </c>
      <c r="R1070" s="73">
        <f t="shared" si="549"/>
        <v>8813.8607922800202</v>
      </c>
      <c r="S1070" s="73">
        <f t="shared" si="549"/>
        <v>8946.0687041642195</v>
      </c>
      <c r="T1070" s="73">
        <f t="shared" si="549"/>
        <v>9080.2597347266819</v>
      </c>
      <c r="U1070" s="73">
        <f t="shared" si="549"/>
        <v>9216.4636307475812</v>
      </c>
      <c r="V1070" s="73">
        <f t="shared" si="549"/>
        <v>9354.7105852087952</v>
      </c>
      <c r="W1070" s="73">
        <f t="shared" si="549"/>
        <v>9495.0312439869249</v>
      </c>
      <c r="X1070" s="73">
        <f t="shared" si="549"/>
        <v>9637.4567126467282</v>
      </c>
      <c r="Y1070" s="73">
        <f t="shared" si="549"/>
        <v>9782.0185633364272</v>
      </c>
      <c r="Z1070" s="105">
        <f t="shared" si="549"/>
        <v>9928.7488417864733</v>
      </c>
    </row>
    <row r="1071" spans="2:26" x14ac:dyDescent="0.25">
      <c r="B1071" s="10" t="s">
        <v>119</v>
      </c>
      <c r="C1071" s="2"/>
      <c r="D1071" s="2"/>
      <c r="E1071" s="3" t="s">
        <v>212</v>
      </c>
      <c r="F1071" s="184">
        <f t="shared" ref="F1071:Z1071" si="550">F865*$G$20</f>
        <v>3612.3819043756803</v>
      </c>
      <c r="G1071" s="73">
        <f t="shared" si="550"/>
        <v>3883.3889599989357</v>
      </c>
      <c r="H1071" s="73">
        <f t="shared" si="550"/>
        <v>3883.3889599989357</v>
      </c>
      <c r="I1071" s="73">
        <f t="shared" si="550"/>
        <v>3883.3889599989357</v>
      </c>
      <c r="J1071" s="73">
        <f t="shared" si="550"/>
        <v>3883.3889599989357</v>
      </c>
      <c r="K1071" s="73">
        <f t="shared" si="550"/>
        <v>3883.3889599989357</v>
      </c>
      <c r="L1071" s="73">
        <f t="shared" si="550"/>
        <v>3883.3889599989357</v>
      </c>
      <c r="M1071" s="73">
        <f t="shared" si="550"/>
        <v>3883.3889599989357</v>
      </c>
      <c r="N1071" s="73">
        <f t="shared" si="550"/>
        <v>3883.3889599989357</v>
      </c>
      <c r="O1071" s="73">
        <f t="shared" si="550"/>
        <v>3883.3889599989357</v>
      </c>
      <c r="P1071" s="73">
        <f t="shared" si="550"/>
        <v>3883.3889599989357</v>
      </c>
      <c r="Q1071" s="73">
        <f t="shared" si="550"/>
        <v>3883.3889599989357</v>
      </c>
      <c r="R1071" s="73">
        <f t="shared" si="550"/>
        <v>3883.3889599989357</v>
      </c>
      <c r="S1071" s="73">
        <f t="shared" si="550"/>
        <v>3883.3889599989357</v>
      </c>
      <c r="T1071" s="73">
        <f t="shared" si="550"/>
        <v>3883.3889599989357</v>
      </c>
      <c r="U1071" s="73">
        <f t="shared" si="550"/>
        <v>3883.3889599989357</v>
      </c>
      <c r="V1071" s="73">
        <f t="shared" si="550"/>
        <v>3883.3889599989357</v>
      </c>
      <c r="W1071" s="73">
        <f t="shared" si="550"/>
        <v>3883.3889599989357</v>
      </c>
      <c r="X1071" s="73">
        <f t="shared" si="550"/>
        <v>3883.3889599989357</v>
      </c>
      <c r="Y1071" s="73">
        <f t="shared" si="550"/>
        <v>3883.3889599989357</v>
      </c>
      <c r="Z1071" s="105">
        <f t="shared" si="550"/>
        <v>3883.3889599989357</v>
      </c>
    </row>
    <row r="1072" spans="2:26" x14ac:dyDescent="0.25">
      <c r="B1072" s="102" t="s">
        <v>121</v>
      </c>
      <c r="C1072" s="59"/>
      <c r="D1072" s="59"/>
      <c r="E1072" s="103" t="s">
        <v>212</v>
      </c>
      <c r="F1072" s="106">
        <f>F1070-F1071</f>
        <v>2005.5380956243207</v>
      </c>
      <c r="G1072" s="107">
        <f t="shared" ref="G1072:Z1072" si="551">G1070-G1071</f>
        <v>1818.7998400010642</v>
      </c>
      <c r="H1072" s="107">
        <f t="shared" si="551"/>
        <v>2677.125049001063</v>
      </c>
      <c r="I1072" s="107">
        <f t="shared" si="551"/>
        <v>3108.4788450928122</v>
      </c>
      <c r="J1072" s="107">
        <f t="shared" si="551"/>
        <v>3568.1941532775941</v>
      </c>
      <c r="K1072" s="107">
        <f t="shared" si="551"/>
        <v>4058.1357429755258</v>
      </c>
      <c r="L1072" s="107">
        <f t="shared" si="551"/>
        <v>4177.2586135201418</v>
      </c>
      <c r="M1072" s="107">
        <f t="shared" si="551"/>
        <v>4298.1683271229267</v>
      </c>
      <c r="N1072" s="107">
        <f t="shared" si="551"/>
        <v>4420.8916864297535</v>
      </c>
      <c r="O1072" s="107">
        <f t="shared" si="551"/>
        <v>4545.4558961261828</v>
      </c>
      <c r="P1072" s="107">
        <f t="shared" si="551"/>
        <v>4671.8885689680592</v>
      </c>
      <c r="Q1072" s="107">
        <f t="shared" si="551"/>
        <v>4800.2177319025632</v>
      </c>
      <c r="R1072" s="107">
        <f t="shared" si="551"/>
        <v>4930.4718322810841</v>
      </c>
      <c r="S1072" s="107">
        <f t="shared" si="551"/>
        <v>5062.6797441652834</v>
      </c>
      <c r="T1072" s="107">
        <f t="shared" si="551"/>
        <v>5196.8707747277458</v>
      </c>
      <c r="U1072" s="107">
        <f t="shared" si="551"/>
        <v>5333.0746707486451</v>
      </c>
      <c r="V1072" s="107">
        <f t="shared" si="551"/>
        <v>5471.3216252098591</v>
      </c>
      <c r="W1072" s="107">
        <f t="shared" si="551"/>
        <v>5611.6422839879888</v>
      </c>
      <c r="X1072" s="107">
        <f t="shared" si="551"/>
        <v>5754.0677526477921</v>
      </c>
      <c r="Y1072" s="107">
        <f t="shared" si="551"/>
        <v>5898.6296033374911</v>
      </c>
      <c r="Z1072" s="108">
        <f t="shared" si="551"/>
        <v>6045.3598817875372</v>
      </c>
    </row>
    <row r="1073" spans="2:26" x14ac:dyDescent="0.25">
      <c r="B1073" s="10"/>
      <c r="C1073" s="2"/>
      <c r="D1073" s="2"/>
      <c r="E1073" s="3"/>
      <c r="F1073" s="184"/>
      <c r="G1073" s="73"/>
      <c r="H1073" s="73"/>
      <c r="I1073" s="73"/>
      <c r="J1073" s="73"/>
      <c r="K1073" s="73"/>
      <c r="L1073" s="73"/>
      <c r="M1073" s="73"/>
      <c r="N1073" s="73"/>
      <c r="O1073" s="73"/>
      <c r="P1073" s="73"/>
      <c r="Q1073" s="73"/>
      <c r="R1073" s="73"/>
      <c r="S1073" s="73"/>
      <c r="T1073" s="73"/>
      <c r="U1073" s="73"/>
      <c r="V1073" s="73"/>
      <c r="W1073" s="73"/>
      <c r="X1073" s="73"/>
      <c r="Y1073" s="73"/>
      <c r="Z1073" s="105"/>
    </row>
    <row r="1074" spans="2:26" x14ac:dyDescent="0.25">
      <c r="B1074" s="10" t="s">
        <v>114</v>
      </c>
      <c r="C1074" s="2"/>
      <c r="D1074" s="2"/>
      <c r="E1074" s="3" t="s">
        <v>212</v>
      </c>
      <c r="F1074" s="184">
        <f t="shared" ref="F1074:Z1074" si="552">(F960+F961)*$G$21</f>
        <v>50688</v>
      </c>
      <c r="G1074" s="73">
        <f t="shared" si="552"/>
        <v>50688</v>
      </c>
      <c r="H1074" s="73">
        <f t="shared" si="552"/>
        <v>57456</v>
      </c>
      <c r="I1074" s="73">
        <f t="shared" si="552"/>
        <v>60328.799999999996</v>
      </c>
      <c r="J1074" s="73">
        <f t="shared" si="552"/>
        <v>63345.240000000005</v>
      </c>
      <c r="K1074" s="73">
        <f t="shared" si="552"/>
        <v>66512.502000000008</v>
      </c>
      <c r="L1074" s="73">
        <f t="shared" si="552"/>
        <v>66512.502000000008</v>
      </c>
      <c r="M1074" s="73">
        <f t="shared" si="552"/>
        <v>66512.502000000008</v>
      </c>
      <c r="N1074" s="73">
        <f t="shared" si="552"/>
        <v>66512.502000000008</v>
      </c>
      <c r="O1074" s="73">
        <f t="shared" si="552"/>
        <v>66512.502000000008</v>
      </c>
      <c r="P1074" s="73">
        <f t="shared" si="552"/>
        <v>66512.502000000008</v>
      </c>
      <c r="Q1074" s="73">
        <f t="shared" si="552"/>
        <v>66512.502000000008</v>
      </c>
      <c r="R1074" s="73">
        <f t="shared" si="552"/>
        <v>66512.502000000008</v>
      </c>
      <c r="S1074" s="73">
        <f t="shared" si="552"/>
        <v>66512.502000000008</v>
      </c>
      <c r="T1074" s="73">
        <f t="shared" si="552"/>
        <v>66512.502000000008</v>
      </c>
      <c r="U1074" s="73">
        <f t="shared" si="552"/>
        <v>66512.502000000008</v>
      </c>
      <c r="V1074" s="73">
        <f t="shared" si="552"/>
        <v>66512.502000000008</v>
      </c>
      <c r="W1074" s="73">
        <f t="shared" si="552"/>
        <v>66512.502000000008</v>
      </c>
      <c r="X1074" s="73">
        <f t="shared" si="552"/>
        <v>66512.502000000008</v>
      </c>
      <c r="Y1074" s="73">
        <f t="shared" si="552"/>
        <v>66512.502000000008</v>
      </c>
      <c r="Z1074" s="105">
        <f t="shared" si="552"/>
        <v>66512.502000000008</v>
      </c>
    </row>
    <row r="1075" spans="2:26" x14ac:dyDescent="0.25">
      <c r="B1075" s="10" t="s">
        <v>117</v>
      </c>
      <c r="C1075" s="2"/>
      <c r="D1075" s="2"/>
      <c r="E1075" s="3" t="s">
        <v>212</v>
      </c>
      <c r="F1075" s="184">
        <f t="shared" ref="F1075:Z1075" si="553">F879*$G$21</f>
        <v>24456.202463519316</v>
      </c>
      <c r="G1075" s="73">
        <f t="shared" si="553"/>
        <v>18273.774137937919</v>
      </c>
      <c r="H1075" s="73">
        <f t="shared" si="553"/>
        <v>18273.774137937919</v>
      </c>
      <c r="I1075" s="73">
        <f t="shared" si="553"/>
        <v>18273.774137937919</v>
      </c>
      <c r="J1075" s="73">
        <f t="shared" si="553"/>
        <v>22773.774137937919</v>
      </c>
      <c r="K1075" s="73">
        <f t="shared" si="553"/>
        <v>18273.774137937919</v>
      </c>
      <c r="L1075" s="73">
        <f t="shared" si="553"/>
        <v>18273.774137937919</v>
      </c>
      <c r="M1075" s="73">
        <f t="shared" si="553"/>
        <v>18273.774137937919</v>
      </c>
      <c r="N1075" s="73">
        <f t="shared" si="553"/>
        <v>22773.774137937919</v>
      </c>
      <c r="O1075" s="73">
        <f t="shared" si="553"/>
        <v>18273.774137937919</v>
      </c>
      <c r="P1075" s="73">
        <f t="shared" si="553"/>
        <v>18273.774137937919</v>
      </c>
      <c r="Q1075" s="73">
        <f t="shared" si="553"/>
        <v>18273.774137937919</v>
      </c>
      <c r="R1075" s="73">
        <f t="shared" si="553"/>
        <v>22773.774137937919</v>
      </c>
      <c r="S1075" s="73">
        <f t="shared" si="553"/>
        <v>18273.774137937919</v>
      </c>
      <c r="T1075" s="73">
        <f t="shared" si="553"/>
        <v>18273.774137937919</v>
      </c>
      <c r="U1075" s="73">
        <f t="shared" si="553"/>
        <v>18273.774137937919</v>
      </c>
      <c r="V1075" s="73">
        <f t="shared" si="553"/>
        <v>22773.774137937919</v>
      </c>
      <c r="W1075" s="73">
        <f t="shared" si="553"/>
        <v>18273.774137937919</v>
      </c>
      <c r="X1075" s="73">
        <f t="shared" si="553"/>
        <v>18273.774137937919</v>
      </c>
      <c r="Y1075" s="73">
        <f t="shared" si="553"/>
        <v>18273.774137937919</v>
      </c>
      <c r="Z1075" s="105">
        <f t="shared" si="553"/>
        <v>18273.774137937919</v>
      </c>
    </row>
    <row r="1076" spans="2:26" x14ac:dyDescent="0.25">
      <c r="B1076" s="102" t="s">
        <v>90</v>
      </c>
      <c r="C1076" s="59"/>
      <c r="D1076" s="59"/>
      <c r="E1076" s="103" t="s">
        <v>212</v>
      </c>
      <c r="F1076" s="106">
        <f>F1074-F1075</f>
        <v>26231.797536480684</v>
      </c>
      <c r="G1076" s="107">
        <f t="shared" ref="G1076:Z1076" si="554">G1074-G1075</f>
        <v>32414.225862062081</v>
      </c>
      <c r="H1076" s="107">
        <f t="shared" si="554"/>
        <v>39182.225862062085</v>
      </c>
      <c r="I1076" s="107">
        <f t="shared" si="554"/>
        <v>42055.025862062073</v>
      </c>
      <c r="J1076" s="107">
        <f t="shared" si="554"/>
        <v>40571.46586206209</v>
      </c>
      <c r="K1076" s="107">
        <f t="shared" si="554"/>
        <v>48238.727862062093</v>
      </c>
      <c r="L1076" s="107">
        <f t="shared" si="554"/>
        <v>48238.727862062093</v>
      </c>
      <c r="M1076" s="107">
        <f t="shared" si="554"/>
        <v>48238.727862062093</v>
      </c>
      <c r="N1076" s="107">
        <f t="shared" si="554"/>
        <v>43738.727862062093</v>
      </c>
      <c r="O1076" s="107">
        <f t="shared" si="554"/>
        <v>48238.727862062093</v>
      </c>
      <c r="P1076" s="107">
        <f t="shared" si="554"/>
        <v>48238.727862062093</v>
      </c>
      <c r="Q1076" s="107">
        <f t="shared" si="554"/>
        <v>48238.727862062093</v>
      </c>
      <c r="R1076" s="107">
        <f t="shared" si="554"/>
        <v>43738.727862062093</v>
      </c>
      <c r="S1076" s="107">
        <f t="shared" si="554"/>
        <v>48238.727862062093</v>
      </c>
      <c r="T1076" s="107">
        <f t="shared" si="554"/>
        <v>48238.727862062093</v>
      </c>
      <c r="U1076" s="107">
        <f t="shared" si="554"/>
        <v>48238.727862062093</v>
      </c>
      <c r="V1076" s="107">
        <f t="shared" si="554"/>
        <v>43738.727862062093</v>
      </c>
      <c r="W1076" s="107">
        <f t="shared" si="554"/>
        <v>48238.727862062093</v>
      </c>
      <c r="X1076" s="107">
        <f t="shared" si="554"/>
        <v>48238.727862062093</v>
      </c>
      <c r="Y1076" s="107">
        <f t="shared" si="554"/>
        <v>48238.727862062093</v>
      </c>
      <c r="Z1076" s="108">
        <f t="shared" si="554"/>
        <v>48238.727862062093</v>
      </c>
    </row>
    <row r="1077" spans="2:26" x14ac:dyDescent="0.25">
      <c r="B1077" s="10"/>
      <c r="C1077" s="2"/>
      <c r="D1077" s="2"/>
      <c r="E1077" s="3"/>
      <c r="F1077" s="184"/>
      <c r="G1077" s="73"/>
      <c r="H1077" s="73"/>
      <c r="I1077" s="73"/>
      <c r="J1077" s="73"/>
      <c r="K1077" s="73"/>
      <c r="L1077" s="73"/>
      <c r="M1077" s="73"/>
      <c r="N1077" s="73"/>
      <c r="O1077" s="73"/>
      <c r="P1077" s="73"/>
      <c r="Q1077" s="73"/>
      <c r="R1077" s="73"/>
      <c r="S1077" s="73"/>
      <c r="T1077" s="73"/>
      <c r="U1077" s="73"/>
      <c r="V1077" s="73"/>
      <c r="W1077" s="73"/>
      <c r="X1077" s="73"/>
      <c r="Y1077" s="73"/>
      <c r="Z1077" s="105"/>
    </row>
    <row r="1078" spans="2:26" x14ac:dyDescent="0.25">
      <c r="B1078" s="10" t="s">
        <v>208</v>
      </c>
      <c r="C1078" s="2"/>
      <c r="D1078" s="2"/>
      <c r="E1078" s="3" t="s">
        <v>212</v>
      </c>
      <c r="F1078" s="184"/>
      <c r="G1078" s="73">
        <v>0</v>
      </c>
      <c r="H1078" s="73">
        <f t="shared" ref="H1078:Z1078" si="555">(H967+H968)*$G$22</f>
        <v>12720.55640625</v>
      </c>
      <c r="I1078" s="73">
        <f t="shared" si="555"/>
        <v>13356.584226562501</v>
      </c>
      <c r="J1078" s="73">
        <f t="shared" si="555"/>
        <v>14024.413437890622</v>
      </c>
      <c r="K1078" s="73">
        <f t="shared" si="555"/>
        <v>14725.634109785156</v>
      </c>
      <c r="L1078" s="73">
        <f t="shared" si="555"/>
        <v>14725.634109785156</v>
      </c>
      <c r="M1078" s="73">
        <f t="shared" si="555"/>
        <v>14725.634109785156</v>
      </c>
      <c r="N1078" s="73">
        <f t="shared" si="555"/>
        <v>14725.634109785156</v>
      </c>
      <c r="O1078" s="73">
        <f t="shared" si="555"/>
        <v>14725.634109785156</v>
      </c>
      <c r="P1078" s="73">
        <f t="shared" si="555"/>
        <v>14725.634109785156</v>
      </c>
      <c r="Q1078" s="73">
        <f t="shared" si="555"/>
        <v>14725.634109785156</v>
      </c>
      <c r="R1078" s="73">
        <f t="shared" si="555"/>
        <v>14725.634109785156</v>
      </c>
      <c r="S1078" s="73">
        <f t="shared" si="555"/>
        <v>14725.634109785156</v>
      </c>
      <c r="T1078" s="73">
        <f t="shared" si="555"/>
        <v>14725.634109785156</v>
      </c>
      <c r="U1078" s="73">
        <f t="shared" si="555"/>
        <v>14725.634109785156</v>
      </c>
      <c r="V1078" s="73">
        <f t="shared" si="555"/>
        <v>14725.634109785156</v>
      </c>
      <c r="W1078" s="73">
        <f t="shared" si="555"/>
        <v>14725.634109785156</v>
      </c>
      <c r="X1078" s="73">
        <f t="shared" si="555"/>
        <v>14725.634109785156</v>
      </c>
      <c r="Y1078" s="73">
        <f t="shared" si="555"/>
        <v>14725.634109785156</v>
      </c>
      <c r="Z1078" s="105">
        <f t="shared" si="555"/>
        <v>14725.634109785156</v>
      </c>
    </row>
    <row r="1079" spans="2:26" x14ac:dyDescent="0.25">
      <c r="B1079" s="10" t="s">
        <v>209</v>
      </c>
      <c r="C1079" s="2"/>
      <c r="D1079" s="2"/>
      <c r="E1079" s="3" t="s">
        <v>212</v>
      </c>
      <c r="F1079" s="184"/>
      <c r="G1079" s="73">
        <f t="shared" ref="G1079:Z1079" si="556">G891*$G$22</f>
        <v>8960.983554497654</v>
      </c>
      <c r="H1079" s="73">
        <f t="shared" si="556"/>
        <v>8960.983554497654</v>
      </c>
      <c r="I1079" s="73">
        <f t="shared" si="556"/>
        <v>8960.983554497654</v>
      </c>
      <c r="J1079" s="73">
        <f t="shared" si="556"/>
        <v>8960.983554497654</v>
      </c>
      <c r="K1079" s="73">
        <f t="shared" si="556"/>
        <v>8960.983554497654</v>
      </c>
      <c r="L1079" s="73">
        <f t="shared" si="556"/>
        <v>8960.983554497654</v>
      </c>
      <c r="M1079" s="73">
        <f t="shared" si="556"/>
        <v>8960.983554497654</v>
      </c>
      <c r="N1079" s="73">
        <f t="shared" si="556"/>
        <v>8960.983554497654</v>
      </c>
      <c r="O1079" s="73">
        <f t="shared" si="556"/>
        <v>8960.983554497654</v>
      </c>
      <c r="P1079" s="73">
        <f t="shared" si="556"/>
        <v>8960.983554497654</v>
      </c>
      <c r="Q1079" s="73">
        <f t="shared" si="556"/>
        <v>8960.983554497654</v>
      </c>
      <c r="R1079" s="73">
        <f t="shared" si="556"/>
        <v>8960.983554497654</v>
      </c>
      <c r="S1079" s="73">
        <f t="shared" si="556"/>
        <v>8960.983554497654</v>
      </c>
      <c r="T1079" s="73">
        <f t="shared" si="556"/>
        <v>8960.983554497654</v>
      </c>
      <c r="U1079" s="73">
        <f t="shared" si="556"/>
        <v>8960.983554497654</v>
      </c>
      <c r="V1079" s="73">
        <f t="shared" si="556"/>
        <v>8960.983554497654</v>
      </c>
      <c r="W1079" s="73">
        <f t="shared" si="556"/>
        <v>8960.983554497654</v>
      </c>
      <c r="X1079" s="73">
        <f t="shared" si="556"/>
        <v>8960.983554497654</v>
      </c>
      <c r="Y1079" s="73">
        <f t="shared" si="556"/>
        <v>8960.983554497654</v>
      </c>
      <c r="Z1079" s="105">
        <f t="shared" si="556"/>
        <v>8960.983554497654</v>
      </c>
    </row>
    <row r="1080" spans="2:26" x14ac:dyDescent="0.25">
      <c r="B1080" s="102" t="s">
        <v>210</v>
      </c>
      <c r="C1080" s="59"/>
      <c r="D1080" s="59"/>
      <c r="E1080" s="103" t="s">
        <v>212</v>
      </c>
      <c r="F1080" s="106">
        <f>F1078-F1079</f>
        <v>0</v>
      </c>
      <c r="G1080" s="107">
        <f t="shared" ref="G1080:Z1080" si="557">G1078-G1079</f>
        <v>-8960.983554497654</v>
      </c>
      <c r="H1080" s="107">
        <f t="shared" si="557"/>
        <v>3759.5728517523457</v>
      </c>
      <c r="I1080" s="107">
        <f t="shared" si="557"/>
        <v>4395.6006720648475</v>
      </c>
      <c r="J1080" s="107">
        <f t="shared" si="557"/>
        <v>5063.4298833929679</v>
      </c>
      <c r="K1080" s="107">
        <f t="shared" si="557"/>
        <v>5764.6505552875024</v>
      </c>
      <c r="L1080" s="107">
        <f t="shared" si="557"/>
        <v>5764.6505552875024</v>
      </c>
      <c r="M1080" s="107">
        <f t="shared" si="557"/>
        <v>5764.6505552875024</v>
      </c>
      <c r="N1080" s="107">
        <f t="shared" si="557"/>
        <v>5764.6505552875024</v>
      </c>
      <c r="O1080" s="107">
        <f t="shared" si="557"/>
        <v>5764.6505552875024</v>
      </c>
      <c r="P1080" s="107">
        <f t="shared" si="557"/>
        <v>5764.6505552875024</v>
      </c>
      <c r="Q1080" s="107">
        <f t="shared" si="557"/>
        <v>5764.6505552875024</v>
      </c>
      <c r="R1080" s="107">
        <f t="shared" si="557"/>
        <v>5764.6505552875024</v>
      </c>
      <c r="S1080" s="107">
        <f t="shared" si="557"/>
        <v>5764.6505552875024</v>
      </c>
      <c r="T1080" s="107">
        <f t="shared" si="557"/>
        <v>5764.6505552875024</v>
      </c>
      <c r="U1080" s="107">
        <f t="shared" si="557"/>
        <v>5764.6505552875024</v>
      </c>
      <c r="V1080" s="107">
        <f t="shared" si="557"/>
        <v>5764.6505552875024</v>
      </c>
      <c r="W1080" s="107">
        <f t="shared" si="557"/>
        <v>5764.6505552875024</v>
      </c>
      <c r="X1080" s="107">
        <f t="shared" si="557"/>
        <v>5764.6505552875024</v>
      </c>
      <c r="Y1080" s="107">
        <f t="shared" si="557"/>
        <v>5764.6505552875024</v>
      </c>
      <c r="Z1080" s="108">
        <f t="shared" si="557"/>
        <v>5764.6505552875024</v>
      </c>
    </row>
    <row r="1081" spans="2:26" x14ac:dyDescent="0.25">
      <c r="B1081" s="10"/>
      <c r="C1081" s="2"/>
      <c r="D1081" s="2"/>
      <c r="E1081" s="3"/>
      <c r="F1081" s="184"/>
      <c r="G1081" s="73"/>
      <c r="H1081" s="73"/>
      <c r="I1081" s="73"/>
      <c r="J1081" s="73"/>
      <c r="K1081" s="73"/>
      <c r="L1081" s="73"/>
      <c r="M1081" s="73"/>
      <c r="N1081" s="73"/>
      <c r="O1081" s="73"/>
      <c r="P1081" s="73"/>
      <c r="Q1081" s="73"/>
      <c r="R1081" s="73"/>
      <c r="S1081" s="73"/>
      <c r="T1081" s="73"/>
      <c r="U1081" s="73"/>
      <c r="V1081" s="73"/>
      <c r="W1081" s="73"/>
      <c r="X1081" s="73"/>
      <c r="Y1081" s="73"/>
      <c r="Z1081" s="105"/>
    </row>
    <row r="1082" spans="2:26" x14ac:dyDescent="0.25">
      <c r="B1082" s="10" t="s">
        <v>17</v>
      </c>
      <c r="C1082" s="2"/>
      <c r="D1082" s="2"/>
      <c r="E1082" s="3" t="s">
        <v>212</v>
      </c>
      <c r="F1082" s="184">
        <f>F1078+F1074+F1066+F1070</f>
        <v>64262.175999999999</v>
      </c>
      <c r="G1082" s="73">
        <f t="shared" ref="G1082:Z1082" si="558">G1078+G1074+G1066+G1070</f>
        <v>64537.394944</v>
      </c>
      <c r="H1082" s="73">
        <f t="shared" si="558"/>
        <v>86193.754783122014</v>
      </c>
      <c r="I1082" s="73">
        <f t="shared" si="558"/>
        <v>90845.079063990226</v>
      </c>
      <c r="J1082" s="73">
        <f t="shared" si="558"/>
        <v>95753.684176334791</v>
      </c>
      <c r="K1082" s="73">
        <f t="shared" si="558"/>
        <v>100934.22849933988</v>
      </c>
      <c r="L1082" s="73">
        <f t="shared" si="558"/>
        <v>101335.46099436241</v>
      </c>
      <c r="M1082" s="73">
        <f t="shared" si="558"/>
        <v>101745.25096343059</v>
      </c>
      <c r="N1082" s="73">
        <f t="shared" si="558"/>
        <v>102163.78770433398</v>
      </c>
      <c r="O1082" s="73">
        <f t="shared" si="558"/>
        <v>102591.2648167853</v>
      </c>
      <c r="P1082" s="73">
        <f t="shared" si="558"/>
        <v>103027.88030204819</v>
      </c>
      <c r="Q1082" s="73">
        <f t="shared" si="558"/>
        <v>103473.83666490178</v>
      </c>
      <c r="R1082" s="73">
        <f t="shared" si="558"/>
        <v>103929.34101799746</v>
      </c>
      <c r="S1082" s="73">
        <f t="shared" si="558"/>
        <v>104394.60518866405</v>
      </c>
      <c r="T1082" s="73">
        <f t="shared" si="558"/>
        <v>104869.84582821967</v>
      </c>
      <c r="U1082" s="73">
        <f t="shared" si="558"/>
        <v>105355.28452384955</v>
      </c>
      <c r="V1082" s="73">
        <f t="shared" si="558"/>
        <v>105851.14791311037</v>
      </c>
      <c r="W1082" s="73">
        <f t="shared" si="558"/>
        <v>106357.6678011233</v>
      </c>
      <c r="X1082" s="73">
        <f t="shared" si="558"/>
        <v>106875.08128051952</v>
      </c>
      <c r="Y1082" s="73">
        <f t="shared" si="558"/>
        <v>107403.63085420334</v>
      </c>
      <c r="Z1082" s="105">
        <f t="shared" si="558"/>
        <v>107943.56456099934</v>
      </c>
    </row>
    <row r="1083" spans="2:26" x14ac:dyDescent="0.25">
      <c r="B1083" s="10" t="s">
        <v>19</v>
      </c>
      <c r="C1083" s="2"/>
      <c r="D1083" s="2"/>
      <c r="E1083" s="3" t="s">
        <v>212</v>
      </c>
      <c r="F1083" s="184">
        <f>F1079+F1075+F1067+F1071</f>
        <v>36590.652853846354</v>
      </c>
      <c r="G1083" s="73">
        <f t="shared" ref="G1083:Z1083" si="559">G1079+G1075+G1067+G1071</f>
        <v>40256.753181176566</v>
      </c>
      <c r="H1083" s="73">
        <f t="shared" si="559"/>
        <v>40256.753181176566</v>
      </c>
      <c r="I1083" s="73">
        <f t="shared" si="559"/>
        <v>40256.753181176566</v>
      </c>
      <c r="J1083" s="73">
        <f t="shared" si="559"/>
        <v>44756.753181176566</v>
      </c>
      <c r="K1083" s="73">
        <f t="shared" si="559"/>
        <v>40256.753181176566</v>
      </c>
      <c r="L1083" s="73">
        <f t="shared" si="559"/>
        <v>40256.753181176566</v>
      </c>
      <c r="M1083" s="73">
        <f t="shared" si="559"/>
        <v>40256.753181176566</v>
      </c>
      <c r="N1083" s="73">
        <f t="shared" si="559"/>
        <v>44756.753181176566</v>
      </c>
      <c r="O1083" s="73">
        <f t="shared" si="559"/>
        <v>40256.753181176566</v>
      </c>
      <c r="P1083" s="73">
        <f t="shared" si="559"/>
        <v>40256.753181176566</v>
      </c>
      <c r="Q1083" s="73">
        <f t="shared" si="559"/>
        <v>40256.753181176566</v>
      </c>
      <c r="R1083" s="73">
        <f t="shared" si="559"/>
        <v>44756.753181176566</v>
      </c>
      <c r="S1083" s="73">
        <f t="shared" si="559"/>
        <v>40256.753181176566</v>
      </c>
      <c r="T1083" s="73">
        <f t="shared" si="559"/>
        <v>40256.753181176566</v>
      </c>
      <c r="U1083" s="73">
        <f t="shared" si="559"/>
        <v>40256.753181176566</v>
      </c>
      <c r="V1083" s="73">
        <f t="shared" si="559"/>
        <v>44756.753181176566</v>
      </c>
      <c r="W1083" s="73">
        <f t="shared" si="559"/>
        <v>40256.753181176566</v>
      </c>
      <c r="X1083" s="73">
        <f t="shared" si="559"/>
        <v>40256.753181176566</v>
      </c>
      <c r="Y1083" s="73">
        <f t="shared" si="559"/>
        <v>40256.753181176566</v>
      </c>
      <c r="Z1083" s="105">
        <f t="shared" si="559"/>
        <v>40256.753181176566</v>
      </c>
    </row>
    <row r="1084" spans="2:26" x14ac:dyDescent="0.25">
      <c r="B1084" s="102" t="s">
        <v>138</v>
      </c>
      <c r="C1084" s="59"/>
      <c r="D1084" s="59"/>
      <c r="E1084" s="103" t="s">
        <v>212</v>
      </c>
      <c r="F1084" s="106">
        <f t="shared" ref="F1084:Z1084" si="560">F1082-F1083</f>
        <v>27671.523146153646</v>
      </c>
      <c r="G1084" s="107">
        <f t="shared" si="560"/>
        <v>24280.641762823434</v>
      </c>
      <c r="H1084" s="107">
        <f t="shared" si="560"/>
        <v>45937.001601945449</v>
      </c>
      <c r="I1084" s="107">
        <f t="shared" si="560"/>
        <v>50588.32588281366</v>
      </c>
      <c r="J1084" s="107">
        <f t="shared" si="560"/>
        <v>50996.930995158225</v>
      </c>
      <c r="K1084" s="107">
        <f t="shared" si="560"/>
        <v>60677.475318163313</v>
      </c>
      <c r="L1084" s="107">
        <f t="shared" si="560"/>
        <v>61078.707813185843</v>
      </c>
      <c r="M1084" s="107">
        <f t="shared" si="560"/>
        <v>61488.497782254024</v>
      </c>
      <c r="N1084" s="107">
        <f t="shared" si="560"/>
        <v>57407.034523157417</v>
      </c>
      <c r="O1084" s="107">
        <f t="shared" si="560"/>
        <v>62334.511635608738</v>
      </c>
      <c r="P1084" s="107">
        <f t="shared" si="560"/>
        <v>62771.127120871621</v>
      </c>
      <c r="Q1084" s="107">
        <f t="shared" si="560"/>
        <v>63217.083483725219</v>
      </c>
      <c r="R1084" s="107">
        <f t="shared" si="560"/>
        <v>59172.587836820894</v>
      </c>
      <c r="S1084" s="107">
        <f t="shared" si="560"/>
        <v>64137.852007487483</v>
      </c>
      <c r="T1084" s="107">
        <f t="shared" si="560"/>
        <v>64613.0926470431</v>
      </c>
      <c r="U1084" s="107">
        <f t="shared" si="560"/>
        <v>65098.531342672984</v>
      </c>
      <c r="V1084" s="107">
        <f t="shared" si="560"/>
        <v>61094.394731933804</v>
      </c>
      <c r="W1084" s="107">
        <f t="shared" si="560"/>
        <v>66100.914619946736</v>
      </c>
      <c r="X1084" s="107">
        <f t="shared" si="560"/>
        <v>66618.328099342951</v>
      </c>
      <c r="Y1084" s="107">
        <f t="shared" si="560"/>
        <v>67146.877673026771</v>
      </c>
      <c r="Z1084" s="108">
        <f t="shared" si="560"/>
        <v>67686.811379822771</v>
      </c>
    </row>
    <row r="1085" spans="2:26" x14ac:dyDescent="0.25">
      <c r="B1085" s="10"/>
      <c r="C1085" s="2"/>
      <c r="D1085" s="2"/>
      <c r="E1085" s="3"/>
      <c r="F1085" s="146"/>
      <c r="G1085" s="73"/>
      <c r="H1085" s="73"/>
      <c r="I1085" s="73"/>
      <c r="J1085" s="73"/>
      <c r="K1085" s="73"/>
      <c r="L1085" s="73"/>
      <c r="M1085" s="73"/>
      <c r="N1085" s="73"/>
      <c r="O1085" s="73"/>
      <c r="P1085" s="73"/>
      <c r="Q1085" s="73"/>
      <c r="R1085" s="73"/>
      <c r="S1085" s="73"/>
      <c r="T1085" s="73"/>
      <c r="U1085" s="73"/>
      <c r="V1085" s="73"/>
      <c r="W1085" s="73"/>
      <c r="X1085" s="73"/>
      <c r="Y1085" s="73"/>
      <c r="Z1085" s="105"/>
    </row>
    <row r="1086" spans="2:26" x14ac:dyDescent="0.25">
      <c r="B1086" s="43"/>
      <c r="C1086" s="44" t="s">
        <v>21</v>
      </c>
      <c r="D1086" s="44"/>
      <c r="E1086" s="45"/>
      <c r="F1086" s="197"/>
      <c r="G1086" s="198"/>
      <c r="H1086" s="198"/>
      <c r="I1086" s="198"/>
      <c r="J1086" s="198"/>
      <c r="K1086" s="198"/>
      <c r="L1086" s="198"/>
      <c r="M1086" s="198"/>
      <c r="N1086" s="198"/>
      <c r="O1086" s="198"/>
      <c r="P1086" s="198"/>
      <c r="Q1086" s="198"/>
      <c r="R1086" s="198"/>
      <c r="S1086" s="198"/>
      <c r="T1086" s="198"/>
      <c r="U1086" s="198"/>
      <c r="V1086" s="198"/>
      <c r="W1086" s="198"/>
      <c r="X1086" s="198"/>
      <c r="Y1086" s="198"/>
      <c r="Z1086" s="199"/>
    </row>
    <row r="1087" spans="2:26" x14ac:dyDescent="0.25">
      <c r="B1087" s="10" t="s">
        <v>92</v>
      </c>
      <c r="C1087" s="4"/>
      <c r="D1087" s="4"/>
      <c r="E1087" s="4"/>
      <c r="F1087" s="185">
        <f t="shared" ref="F1087:Z1087" si="561">F1068-F1051</f>
        <v>0</v>
      </c>
      <c r="G1087" s="147">
        <f t="shared" si="561"/>
        <v>-616.53804279070027</v>
      </c>
      <c r="H1087" s="147">
        <f t="shared" si="561"/>
        <v>497.40723362529934</v>
      </c>
      <c r="I1087" s="147">
        <f t="shared" si="561"/>
        <v>1008.3241598943296</v>
      </c>
      <c r="J1087" s="147">
        <f t="shared" si="561"/>
        <v>1567.9135968143764</v>
      </c>
      <c r="K1087" s="147">
        <f t="shared" si="561"/>
        <v>2180.0817545734772</v>
      </c>
      <c r="L1087" s="147">
        <f t="shared" si="561"/>
        <v>2247.2006297102198</v>
      </c>
      <c r="M1087" s="147">
        <f t="shared" si="561"/>
        <v>2315.9303578502422</v>
      </c>
      <c r="N1087" s="147">
        <f t="shared" si="561"/>
        <v>2386.3095994656214</v>
      </c>
      <c r="O1087" s="147">
        <f t="shared" si="561"/>
        <v>2458.3779428797752</v>
      </c>
      <c r="P1087" s="147">
        <f t="shared" si="561"/>
        <v>2532.1759265358669</v>
      </c>
      <c r="Q1087" s="147">
        <f t="shared" si="561"/>
        <v>2607.7450617997056</v>
      </c>
      <c r="R1087" s="147">
        <f t="shared" si="561"/>
        <v>2685.1278563098749</v>
      </c>
      <c r="S1087" s="147">
        <f t="shared" si="561"/>
        <v>2764.3678378882887</v>
      </c>
      <c r="T1087" s="147">
        <f t="shared" si="561"/>
        <v>2845.509579024585</v>
      </c>
      <c r="U1087" s="147">
        <f t="shared" si="561"/>
        <v>2928.5987219481522</v>
      </c>
      <c r="V1087" s="147">
        <f t="shared" si="561"/>
        <v>3013.6820043018834</v>
      </c>
      <c r="W1087" s="147">
        <f t="shared" si="561"/>
        <v>3100.8072854321053</v>
      </c>
      <c r="X1087" s="147">
        <f t="shared" si="561"/>
        <v>3190.0235733094542</v>
      </c>
      <c r="Y1087" s="147">
        <f t="shared" si="561"/>
        <v>3281.3810520958596</v>
      </c>
      <c r="Z1087" s="148">
        <f t="shared" si="561"/>
        <v>3374.9311103731343</v>
      </c>
    </row>
    <row r="1088" spans="2:26" x14ac:dyDescent="0.25">
      <c r="B1088" s="80" t="s">
        <v>30</v>
      </c>
      <c r="C1088" s="65"/>
      <c r="D1088" s="65"/>
      <c r="E1088" s="65"/>
      <c r="F1088" s="386">
        <f>NPV(G231,H1087:Z1087)+G1087</f>
        <v>14478.82523411012</v>
      </c>
      <c r="G1088" s="67"/>
      <c r="H1088" s="73"/>
      <c r="I1088" s="73"/>
      <c r="J1088" s="73"/>
      <c r="K1088" s="73"/>
      <c r="L1088" s="73"/>
      <c r="M1088" s="73"/>
      <c r="N1088" s="73"/>
      <c r="O1088" s="73"/>
      <c r="P1088" s="73"/>
      <c r="Q1088" s="73"/>
      <c r="R1088" s="73"/>
      <c r="S1088" s="73"/>
      <c r="T1088" s="73"/>
      <c r="U1088" s="73"/>
      <c r="V1088" s="73"/>
      <c r="W1088" s="73"/>
      <c r="X1088" s="73"/>
      <c r="Y1088" s="73"/>
      <c r="Z1088" s="105"/>
    </row>
    <row r="1089" spans="2:26" x14ac:dyDescent="0.25">
      <c r="B1089" s="12"/>
      <c r="C1089" s="4"/>
      <c r="D1089" s="4"/>
      <c r="E1089" s="4"/>
      <c r="F1089" s="146"/>
      <c r="G1089" s="73"/>
      <c r="H1089" s="73"/>
      <c r="I1089" s="73"/>
      <c r="J1089" s="73"/>
      <c r="K1089" s="73"/>
      <c r="L1089" s="73"/>
      <c r="M1089" s="73"/>
      <c r="N1089" s="73"/>
      <c r="O1089" s="73"/>
      <c r="P1089" s="73"/>
      <c r="Q1089" s="73"/>
      <c r="R1089" s="73"/>
      <c r="S1089" s="73"/>
      <c r="T1089" s="73"/>
      <c r="U1089" s="73"/>
      <c r="V1089" s="73"/>
      <c r="W1089" s="73"/>
      <c r="X1089" s="73"/>
      <c r="Y1089" s="73"/>
      <c r="Z1089" s="105"/>
    </row>
    <row r="1090" spans="2:26" x14ac:dyDescent="0.25">
      <c r="B1090" s="10" t="s">
        <v>122</v>
      </c>
      <c r="C1090" s="4"/>
      <c r="D1090" s="4"/>
      <c r="E1090" s="4"/>
      <c r="F1090" s="185">
        <f t="shared" ref="F1090:Z1090" si="562">F1072-F1055</f>
        <v>0</v>
      </c>
      <c r="G1090" s="147">
        <f t="shared" si="562"/>
        <v>-271.00705562325538</v>
      </c>
      <c r="H1090" s="147">
        <f t="shared" si="562"/>
        <v>501.78532137674438</v>
      </c>
      <c r="I1090" s="147">
        <f t="shared" si="562"/>
        <v>846.3232929884939</v>
      </c>
      <c r="J1090" s="147">
        <f t="shared" si="562"/>
        <v>1217.9205393260777</v>
      </c>
      <c r="K1090" s="147">
        <f t="shared" si="562"/>
        <v>1618.4222962491008</v>
      </c>
      <c r="L1090" s="147">
        <f t="shared" si="562"/>
        <v>1646.7637365271876</v>
      </c>
      <c r="M1090" s="147">
        <f t="shared" si="562"/>
        <v>1675.5302984094442</v>
      </c>
      <c r="N1090" s="147">
        <f t="shared" si="562"/>
        <v>1704.7283587199336</v>
      </c>
      <c r="O1090" s="147">
        <f t="shared" si="562"/>
        <v>1734.3643899350809</v>
      </c>
      <c r="P1090" s="147">
        <f t="shared" si="562"/>
        <v>1764.4449616184565</v>
      </c>
      <c r="Q1090" s="147">
        <f t="shared" si="562"/>
        <v>1794.9767418770816</v>
      </c>
      <c r="R1090" s="147">
        <f t="shared" si="562"/>
        <v>1825.9664988395853</v>
      </c>
      <c r="S1090" s="147">
        <f t="shared" si="562"/>
        <v>1857.4211021565279</v>
      </c>
      <c r="T1090" s="147">
        <f t="shared" si="562"/>
        <v>1889.3475245232239</v>
      </c>
      <c r="U1090" s="147">
        <f t="shared" si="562"/>
        <v>1921.7528432254212</v>
      </c>
      <c r="V1090" s="147">
        <f t="shared" si="562"/>
        <v>1954.6442417081525</v>
      </c>
      <c r="W1090" s="147">
        <f t="shared" si="562"/>
        <v>1988.0290111681225</v>
      </c>
      <c r="X1090" s="147">
        <f t="shared" si="562"/>
        <v>2021.9145521699938</v>
      </c>
      <c r="Y1090" s="147">
        <f t="shared" si="562"/>
        <v>2056.308376286891</v>
      </c>
      <c r="Z1090" s="148">
        <f t="shared" si="562"/>
        <v>2091.2181077655441</v>
      </c>
    </row>
    <row r="1091" spans="2:26" x14ac:dyDescent="0.25">
      <c r="B1091" s="80" t="s">
        <v>30</v>
      </c>
      <c r="C1091" s="65"/>
      <c r="D1091" s="65"/>
      <c r="E1091" s="65"/>
      <c r="F1091" s="386">
        <f>NPV(G231,H1090:Z1090)+G1090</f>
        <v>10530.222871806707</v>
      </c>
      <c r="G1091" s="67"/>
      <c r="H1091" s="73"/>
      <c r="I1091" s="73"/>
      <c r="J1091" s="73"/>
      <c r="K1091" s="73"/>
      <c r="L1091" s="73"/>
      <c r="M1091" s="73"/>
      <c r="N1091" s="73"/>
      <c r="O1091" s="73"/>
      <c r="P1091" s="73"/>
      <c r="Q1091" s="73"/>
      <c r="R1091" s="73"/>
      <c r="S1091" s="73"/>
      <c r="T1091" s="73"/>
      <c r="U1091" s="73"/>
      <c r="V1091" s="73"/>
      <c r="W1091" s="73"/>
      <c r="X1091" s="73"/>
      <c r="Y1091" s="73"/>
      <c r="Z1091" s="105"/>
    </row>
    <row r="1092" spans="2:26" x14ac:dyDescent="0.25">
      <c r="B1092" s="12"/>
      <c r="C1092" s="4"/>
      <c r="D1092" s="4"/>
      <c r="E1092" s="4"/>
      <c r="F1092" s="146"/>
      <c r="G1092" s="73"/>
      <c r="H1092" s="73"/>
      <c r="I1092" s="73"/>
      <c r="J1092" s="73"/>
      <c r="K1092" s="73"/>
      <c r="L1092" s="73"/>
      <c r="M1092" s="73"/>
      <c r="N1092" s="73"/>
      <c r="O1092" s="73"/>
      <c r="P1092" s="73"/>
      <c r="Q1092" s="73"/>
      <c r="R1092" s="73"/>
      <c r="S1092" s="73"/>
      <c r="T1092" s="73"/>
      <c r="U1092" s="73"/>
      <c r="V1092" s="73"/>
      <c r="W1092" s="73"/>
      <c r="X1092" s="73"/>
      <c r="Y1092" s="73"/>
      <c r="Z1092" s="105"/>
    </row>
    <row r="1093" spans="2:26" x14ac:dyDescent="0.25">
      <c r="B1093" s="12" t="s">
        <v>91</v>
      </c>
      <c r="C1093" s="4"/>
      <c r="D1093" s="4"/>
      <c r="E1093" s="4"/>
      <c r="F1093" s="185">
        <f t="shared" ref="F1093:Z1093" si="563">F1076-F1059</f>
        <v>0</v>
      </c>
      <c r="G1093" s="147">
        <f t="shared" si="563"/>
        <v>1682.4283255813971</v>
      </c>
      <c r="H1093" s="147">
        <f t="shared" si="563"/>
        <v>8450.4283255814007</v>
      </c>
      <c r="I1093" s="147">
        <f t="shared" si="563"/>
        <v>11323.228325581389</v>
      </c>
      <c r="J1093" s="147">
        <f t="shared" si="563"/>
        <v>14339.668325581406</v>
      </c>
      <c r="K1093" s="147">
        <f t="shared" si="563"/>
        <v>17506.930325581408</v>
      </c>
      <c r="L1093" s="147">
        <f t="shared" si="563"/>
        <v>17506.930325581408</v>
      </c>
      <c r="M1093" s="147">
        <f t="shared" si="563"/>
        <v>17506.930325581408</v>
      </c>
      <c r="N1093" s="147">
        <f t="shared" si="563"/>
        <v>17506.930325581408</v>
      </c>
      <c r="O1093" s="147">
        <f t="shared" si="563"/>
        <v>17506.930325581408</v>
      </c>
      <c r="P1093" s="147">
        <f t="shared" si="563"/>
        <v>17506.930325581408</v>
      </c>
      <c r="Q1093" s="147">
        <f t="shared" si="563"/>
        <v>17506.930325581408</v>
      </c>
      <c r="R1093" s="147">
        <f t="shared" si="563"/>
        <v>17506.930325581408</v>
      </c>
      <c r="S1093" s="147">
        <f t="shared" si="563"/>
        <v>17506.930325581408</v>
      </c>
      <c r="T1093" s="147">
        <f t="shared" si="563"/>
        <v>17506.930325581408</v>
      </c>
      <c r="U1093" s="147">
        <f t="shared" si="563"/>
        <v>17506.930325581408</v>
      </c>
      <c r="V1093" s="147">
        <f t="shared" si="563"/>
        <v>17506.930325581408</v>
      </c>
      <c r="W1093" s="147">
        <f t="shared" si="563"/>
        <v>17506.930325581408</v>
      </c>
      <c r="X1093" s="147">
        <f t="shared" si="563"/>
        <v>17506.930325581408</v>
      </c>
      <c r="Y1093" s="147">
        <f t="shared" si="563"/>
        <v>17506.930325581408</v>
      </c>
      <c r="Z1093" s="148">
        <f t="shared" si="563"/>
        <v>17506.930325581408</v>
      </c>
    </row>
    <row r="1094" spans="2:26" x14ac:dyDescent="0.25">
      <c r="B1094" s="80" t="s">
        <v>30</v>
      </c>
      <c r="C1094" s="65"/>
      <c r="D1094" s="65"/>
      <c r="E1094" s="65"/>
      <c r="F1094" s="386">
        <f>NPV(G231,H1093:AA1093)+G1093</f>
        <v>115364.40418794675</v>
      </c>
      <c r="G1094" s="67"/>
      <c r="H1094" s="73"/>
      <c r="I1094" s="73"/>
      <c r="J1094" s="73"/>
      <c r="K1094" s="73"/>
      <c r="L1094" s="73"/>
      <c r="M1094" s="73"/>
      <c r="N1094" s="73"/>
      <c r="O1094" s="73"/>
      <c r="P1094" s="73"/>
      <c r="Q1094" s="73"/>
      <c r="R1094" s="73"/>
      <c r="S1094" s="73"/>
      <c r="T1094" s="73"/>
      <c r="U1094" s="73"/>
      <c r="V1094" s="73"/>
      <c r="W1094" s="73"/>
      <c r="X1094" s="73"/>
      <c r="Y1094" s="73"/>
      <c r="Z1094" s="105"/>
    </row>
    <row r="1095" spans="2:26" x14ac:dyDescent="0.25">
      <c r="B1095" s="12"/>
      <c r="C1095" s="4"/>
      <c r="D1095" s="4"/>
      <c r="E1095" s="4"/>
      <c r="F1095" s="146"/>
      <c r="G1095" s="73"/>
      <c r="H1095" s="73"/>
      <c r="I1095" s="73"/>
      <c r="J1095" s="73"/>
      <c r="K1095" s="73"/>
      <c r="L1095" s="73"/>
      <c r="M1095" s="73"/>
      <c r="N1095" s="73"/>
      <c r="O1095" s="73"/>
      <c r="P1095" s="73"/>
      <c r="Q1095" s="73"/>
      <c r="R1095" s="73"/>
      <c r="S1095" s="73"/>
      <c r="T1095" s="73"/>
      <c r="U1095" s="73"/>
      <c r="V1095" s="73"/>
      <c r="W1095" s="73"/>
      <c r="X1095" s="73"/>
      <c r="Y1095" s="73"/>
      <c r="Z1095" s="105"/>
    </row>
    <row r="1096" spans="2:26" x14ac:dyDescent="0.25">
      <c r="B1096" s="10" t="s">
        <v>211</v>
      </c>
      <c r="C1096" s="16"/>
      <c r="D1096" s="2"/>
      <c r="E1096" s="3"/>
      <c r="F1096" s="106">
        <f>F1080</f>
        <v>0</v>
      </c>
      <c r="G1096" s="107">
        <f>G1080</f>
        <v>-8960.983554497654</v>
      </c>
      <c r="H1096" s="107">
        <f t="shared" ref="H1096:Z1096" si="564">H1080</f>
        <v>3759.5728517523457</v>
      </c>
      <c r="I1096" s="107">
        <f t="shared" si="564"/>
        <v>4395.6006720648475</v>
      </c>
      <c r="J1096" s="107">
        <f t="shared" si="564"/>
        <v>5063.4298833929679</v>
      </c>
      <c r="K1096" s="107">
        <f t="shared" si="564"/>
        <v>5764.6505552875024</v>
      </c>
      <c r="L1096" s="107">
        <f t="shared" si="564"/>
        <v>5764.6505552875024</v>
      </c>
      <c r="M1096" s="107">
        <f t="shared" si="564"/>
        <v>5764.6505552875024</v>
      </c>
      <c r="N1096" s="107">
        <f t="shared" si="564"/>
        <v>5764.6505552875024</v>
      </c>
      <c r="O1096" s="107">
        <f t="shared" si="564"/>
        <v>5764.6505552875024</v>
      </c>
      <c r="P1096" s="107">
        <f t="shared" si="564"/>
        <v>5764.6505552875024</v>
      </c>
      <c r="Q1096" s="107">
        <f t="shared" si="564"/>
        <v>5764.6505552875024</v>
      </c>
      <c r="R1096" s="107">
        <f t="shared" si="564"/>
        <v>5764.6505552875024</v>
      </c>
      <c r="S1096" s="107">
        <f t="shared" si="564"/>
        <v>5764.6505552875024</v>
      </c>
      <c r="T1096" s="107">
        <f t="shared" si="564"/>
        <v>5764.6505552875024</v>
      </c>
      <c r="U1096" s="107">
        <f t="shared" si="564"/>
        <v>5764.6505552875024</v>
      </c>
      <c r="V1096" s="107">
        <f t="shared" si="564"/>
        <v>5764.6505552875024</v>
      </c>
      <c r="W1096" s="107">
        <f t="shared" si="564"/>
        <v>5764.6505552875024</v>
      </c>
      <c r="X1096" s="107">
        <f t="shared" si="564"/>
        <v>5764.6505552875024</v>
      </c>
      <c r="Y1096" s="107">
        <f t="shared" si="564"/>
        <v>5764.6505552875024</v>
      </c>
      <c r="Z1096" s="108">
        <f t="shared" si="564"/>
        <v>5764.6505552875024</v>
      </c>
    </row>
    <row r="1097" spans="2:26" x14ac:dyDescent="0.25">
      <c r="B1097" s="80" t="s">
        <v>30</v>
      </c>
      <c r="C1097" s="65"/>
      <c r="D1097" s="65"/>
      <c r="E1097" s="65"/>
      <c r="F1097" s="386">
        <f>NPV($G$231,H1096:Z1096)+G1096</f>
        <v>30119.384949118867</v>
      </c>
      <c r="G1097" s="67"/>
      <c r="H1097" s="73"/>
      <c r="I1097" s="73"/>
      <c r="J1097" s="73"/>
      <c r="K1097" s="73"/>
      <c r="L1097" s="73"/>
      <c r="M1097" s="73"/>
      <c r="N1097" s="73"/>
      <c r="O1097" s="73"/>
      <c r="P1097" s="73"/>
      <c r="Q1097" s="73"/>
      <c r="R1097" s="73"/>
      <c r="S1097" s="73"/>
      <c r="T1097" s="73"/>
      <c r="U1097" s="73"/>
      <c r="V1097" s="73"/>
      <c r="W1097" s="73"/>
      <c r="X1097" s="73"/>
      <c r="Y1097" s="73"/>
      <c r="Z1097" s="105"/>
    </row>
    <row r="1098" spans="2:26" x14ac:dyDescent="0.25">
      <c r="B1098" s="12"/>
      <c r="C1098" s="4"/>
      <c r="D1098" s="4"/>
      <c r="E1098" s="4"/>
      <c r="F1098" s="146"/>
      <c r="G1098" s="73"/>
      <c r="H1098" s="73"/>
      <c r="I1098" s="73"/>
      <c r="J1098" s="73"/>
      <c r="K1098" s="73"/>
      <c r="L1098" s="73"/>
      <c r="M1098" s="73"/>
      <c r="N1098" s="73"/>
      <c r="O1098" s="73"/>
      <c r="P1098" s="73"/>
      <c r="Q1098" s="73"/>
      <c r="R1098" s="73"/>
      <c r="S1098" s="73"/>
      <c r="T1098" s="73"/>
      <c r="U1098" s="73"/>
      <c r="V1098" s="73"/>
      <c r="W1098" s="73"/>
      <c r="X1098" s="73"/>
      <c r="Y1098" s="73"/>
      <c r="Z1098" s="105"/>
    </row>
    <row r="1099" spans="2:26" x14ac:dyDescent="0.25">
      <c r="B1099" s="12" t="s">
        <v>123</v>
      </c>
      <c r="C1099" s="4"/>
      <c r="D1099" s="4"/>
      <c r="E1099" s="4"/>
      <c r="F1099" s="185">
        <f>F1096+F1087+F1090</f>
        <v>0</v>
      </c>
      <c r="G1099" s="147">
        <f>G1096+G1087+G1090+G1093</f>
        <v>-8166.1003273302122</v>
      </c>
      <c r="H1099" s="147">
        <f t="shared" ref="H1099:Z1099" si="565">H1096+H1087+H1090+H1093</f>
        <v>13209.193732335791</v>
      </c>
      <c r="I1099" s="147">
        <f t="shared" si="565"/>
        <v>17573.476450529059</v>
      </c>
      <c r="J1099" s="147">
        <f t="shared" si="565"/>
        <v>22188.93234511483</v>
      </c>
      <c r="K1099" s="147">
        <f t="shared" si="565"/>
        <v>27070.08493169149</v>
      </c>
      <c r="L1099" s="147">
        <f t="shared" si="565"/>
        <v>27165.545247106318</v>
      </c>
      <c r="M1099" s="147">
        <f t="shared" si="565"/>
        <v>27263.041537128596</v>
      </c>
      <c r="N1099" s="147">
        <f t="shared" si="565"/>
        <v>27362.618839054467</v>
      </c>
      <c r="O1099" s="147">
        <f t="shared" si="565"/>
        <v>27464.323213683769</v>
      </c>
      <c r="P1099" s="147">
        <f t="shared" si="565"/>
        <v>27568.201769023235</v>
      </c>
      <c r="Q1099" s="147">
        <f t="shared" si="565"/>
        <v>27674.302684545699</v>
      </c>
      <c r="R1099" s="147">
        <f t="shared" si="565"/>
        <v>27782.675236018371</v>
      </c>
      <c r="S1099" s="147">
        <f t="shared" si="565"/>
        <v>27893.369820913729</v>
      </c>
      <c r="T1099" s="147">
        <f t="shared" si="565"/>
        <v>28006.43798441672</v>
      </c>
      <c r="U1099" s="147">
        <f t="shared" si="565"/>
        <v>28121.932446042483</v>
      </c>
      <c r="V1099" s="147">
        <f t="shared" si="565"/>
        <v>28239.907126878948</v>
      </c>
      <c r="W1099" s="147">
        <f t="shared" si="565"/>
        <v>28360.417177469139</v>
      </c>
      <c r="X1099" s="147">
        <f t="shared" si="565"/>
        <v>28483.519006348361</v>
      </c>
      <c r="Y1099" s="147">
        <f t="shared" si="565"/>
        <v>28609.27030925166</v>
      </c>
      <c r="Z1099" s="148">
        <f t="shared" si="565"/>
        <v>28737.730099007589</v>
      </c>
    </row>
    <row r="1100" spans="2:26" x14ac:dyDescent="0.25">
      <c r="B1100" s="80" t="s">
        <v>30</v>
      </c>
      <c r="C1100" s="65"/>
      <c r="D1100" s="65"/>
      <c r="E1100" s="65"/>
      <c r="F1100" s="386">
        <f>NPV(G231,H1099:Z1099)+G1099</f>
        <v>170492.83724298247</v>
      </c>
      <c r="G1100" s="67"/>
      <c r="H1100" s="73"/>
      <c r="I1100" s="73"/>
      <c r="J1100" s="73"/>
      <c r="K1100" s="73"/>
      <c r="L1100" s="73"/>
      <c r="M1100" s="73"/>
      <c r="N1100" s="73"/>
      <c r="O1100" s="73"/>
      <c r="P1100" s="73"/>
      <c r="Q1100" s="73"/>
      <c r="R1100" s="73"/>
      <c r="S1100" s="73"/>
      <c r="T1100" s="73"/>
      <c r="U1100" s="73"/>
      <c r="V1100" s="73"/>
      <c r="W1100" s="73"/>
      <c r="X1100" s="73"/>
      <c r="Y1100" s="73"/>
      <c r="Z1100" s="105"/>
    </row>
    <row r="1101" spans="2:26" ht="15.75" thickBot="1" x14ac:dyDescent="0.3">
      <c r="B1101" s="13"/>
      <c r="C1101" s="79"/>
      <c r="D1101" s="79"/>
      <c r="E1101" s="79"/>
      <c r="F1101" s="203"/>
      <c r="G1101" s="192"/>
      <c r="H1101" s="192"/>
      <c r="I1101" s="192"/>
      <c r="J1101" s="192"/>
      <c r="K1101" s="192"/>
      <c r="L1101" s="192"/>
      <c r="M1101" s="192"/>
      <c r="N1101" s="192"/>
      <c r="O1101" s="192"/>
      <c r="P1101" s="192"/>
      <c r="Q1101" s="192"/>
      <c r="R1101" s="192"/>
      <c r="S1101" s="192"/>
      <c r="T1101" s="192"/>
      <c r="U1101" s="192"/>
      <c r="V1101" s="192"/>
      <c r="W1101" s="192"/>
      <c r="X1101" s="192"/>
      <c r="Y1101" s="192"/>
      <c r="Z1101" s="193"/>
    </row>
    <row r="1102" spans="2:26" ht="15.75" thickBot="1" x14ac:dyDescent="0.3">
      <c r="B1102" s="6"/>
      <c r="C1102" s="5"/>
      <c r="D1102" s="5"/>
      <c r="E1102" s="5"/>
      <c r="F1102" s="5"/>
      <c r="G1102" s="5"/>
      <c r="H1102" s="2"/>
      <c r="I1102" s="2"/>
      <c r="J1102" s="2"/>
      <c r="K1102" s="2"/>
      <c r="L1102" s="2"/>
      <c r="M1102" s="2"/>
      <c r="N1102" s="2"/>
      <c r="O1102" s="2"/>
      <c r="P1102" s="2"/>
      <c r="Q1102" s="2"/>
      <c r="R1102" s="2"/>
      <c r="S1102" s="2"/>
      <c r="T1102" s="2"/>
      <c r="U1102" s="2"/>
      <c r="V1102" s="2"/>
      <c r="W1102" s="2"/>
      <c r="X1102" s="2"/>
      <c r="Y1102" s="2"/>
      <c r="Z1102" s="2"/>
    </row>
    <row r="1103" spans="2:26" x14ac:dyDescent="0.25">
      <c r="B1103" s="35" t="s">
        <v>417</v>
      </c>
      <c r="C1103" s="36"/>
      <c r="D1103" s="36"/>
      <c r="E1103" s="36"/>
      <c r="F1103" s="36"/>
      <c r="G1103" s="36"/>
      <c r="H1103" s="37"/>
      <c r="I1103" s="37"/>
      <c r="J1103" s="37"/>
      <c r="K1103" s="37"/>
      <c r="L1103" s="37"/>
      <c r="M1103" s="37"/>
      <c r="N1103" s="37"/>
      <c r="O1103" s="37"/>
      <c r="P1103" s="37"/>
      <c r="Q1103" s="37"/>
      <c r="R1103" s="37"/>
      <c r="S1103" s="37"/>
      <c r="T1103" s="37"/>
      <c r="U1103" s="37"/>
      <c r="V1103" s="37"/>
      <c r="W1103" s="37"/>
      <c r="X1103" s="37"/>
      <c r="Y1103" s="37"/>
      <c r="Z1103" s="38"/>
    </row>
    <row r="1104" spans="2:26" x14ac:dyDescent="0.25">
      <c r="B1104" s="46" t="s">
        <v>127</v>
      </c>
      <c r="C1104" s="47"/>
      <c r="D1104" s="47"/>
      <c r="E1104" s="47"/>
      <c r="F1104" s="47"/>
      <c r="G1104" s="47"/>
      <c r="H1104" s="44"/>
      <c r="I1104" s="44"/>
      <c r="J1104" s="44"/>
      <c r="K1104" s="44"/>
      <c r="L1104" s="44"/>
      <c r="M1104" s="44"/>
      <c r="N1104" s="44"/>
      <c r="O1104" s="44"/>
      <c r="P1104" s="44"/>
      <c r="Q1104" s="44"/>
      <c r="R1104" s="44"/>
      <c r="S1104" s="44"/>
      <c r="T1104" s="44"/>
      <c r="U1104" s="44"/>
      <c r="V1104" s="44"/>
      <c r="W1104" s="44"/>
      <c r="X1104" s="44"/>
      <c r="Y1104" s="44"/>
      <c r="Z1104" s="48"/>
    </row>
    <row r="1105" spans="2:26" ht="15.75" thickBot="1" x14ac:dyDescent="0.3">
      <c r="B1105" s="12"/>
      <c r="C1105" s="2"/>
      <c r="D1105" s="2"/>
      <c r="E1105" s="2"/>
      <c r="F1105" s="2"/>
      <c r="G1105" s="2"/>
      <c r="H1105" s="2"/>
      <c r="I1105" s="2"/>
      <c r="J1105" s="2"/>
      <c r="K1105" s="2"/>
      <c r="L1105" s="2"/>
      <c r="M1105" s="2"/>
      <c r="N1105" s="2"/>
      <c r="O1105" s="2"/>
      <c r="P1105" s="2"/>
      <c r="Q1105" s="2"/>
      <c r="R1105" s="2"/>
      <c r="S1105" s="2"/>
      <c r="T1105" s="2"/>
      <c r="U1105" s="2"/>
      <c r="V1105" s="2"/>
      <c r="W1105" s="2"/>
      <c r="X1105" s="2"/>
      <c r="Y1105" s="2"/>
      <c r="Z1105" s="17"/>
    </row>
    <row r="1106" spans="2:26" x14ac:dyDescent="0.25">
      <c r="B1106" s="39"/>
      <c r="C1106" s="40"/>
      <c r="D1106" s="40"/>
      <c r="E1106" s="40" t="s">
        <v>8</v>
      </c>
      <c r="F1106" s="41">
        <v>0</v>
      </c>
      <c r="G1106" s="41">
        <v>1</v>
      </c>
      <c r="H1106" s="41">
        <v>2</v>
      </c>
      <c r="I1106" s="41">
        <v>3</v>
      </c>
      <c r="J1106" s="41">
        <v>4</v>
      </c>
      <c r="K1106" s="41">
        <v>5</v>
      </c>
      <c r="L1106" s="41">
        <v>6</v>
      </c>
      <c r="M1106" s="41">
        <v>7</v>
      </c>
      <c r="N1106" s="41">
        <v>8</v>
      </c>
      <c r="O1106" s="41">
        <v>9</v>
      </c>
      <c r="P1106" s="41">
        <v>10</v>
      </c>
      <c r="Q1106" s="41">
        <v>11</v>
      </c>
      <c r="R1106" s="41">
        <v>12</v>
      </c>
      <c r="S1106" s="41">
        <v>13</v>
      </c>
      <c r="T1106" s="41">
        <v>14</v>
      </c>
      <c r="U1106" s="41">
        <v>15</v>
      </c>
      <c r="V1106" s="41">
        <v>16</v>
      </c>
      <c r="W1106" s="41">
        <v>17</v>
      </c>
      <c r="X1106" s="41">
        <v>18</v>
      </c>
      <c r="Y1106" s="41">
        <v>19</v>
      </c>
      <c r="Z1106" s="51">
        <v>20</v>
      </c>
    </row>
    <row r="1107" spans="2:26" x14ac:dyDescent="0.25">
      <c r="B1107" s="12"/>
      <c r="C1107" s="16" t="s">
        <v>2</v>
      </c>
      <c r="D1107" s="2"/>
      <c r="E1107" s="2"/>
      <c r="F1107" s="30"/>
      <c r="G1107" s="2"/>
      <c r="H1107" s="2"/>
      <c r="I1107" s="2"/>
      <c r="J1107" s="2"/>
      <c r="K1107" s="2"/>
      <c r="L1107" s="2"/>
      <c r="M1107" s="2"/>
      <c r="N1107" s="2"/>
      <c r="O1107" s="2"/>
      <c r="P1107" s="2"/>
      <c r="Q1107" s="2"/>
      <c r="R1107" s="2"/>
      <c r="S1107" s="2"/>
      <c r="T1107" s="2"/>
      <c r="U1107" s="2"/>
      <c r="V1107" s="2"/>
      <c r="W1107" s="2"/>
      <c r="X1107" s="2"/>
      <c r="Y1107" s="2"/>
      <c r="Z1107" s="17"/>
    </row>
    <row r="1108" spans="2:26" x14ac:dyDescent="0.25">
      <c r="B1108" s="12" t="s">
        <v>128</v>
      </c>
      <c r="C1108" s="2"/>
      <c r="D1108" s="2"/>
      <c r="E1108" s="2"/>
      <c r="F1108" s="184">
        <f>$G$325*F1061</f>
        <v>262189678.07999998</v>
      </c>
      <c r="G1108" s="73">
        <f>$G$325*G1061</f>
        <v>263312571.37152001</v>
      </c>
      <c r="H1108" s="73">
        <f t="shared" ref="H1108:Z1108" si="566">$G$325*H1061</f>
        <v>264459319.75170046</v>
      </c>
      <c r="I1108" s="73">
        <f t="shared" si="566"/>
        <v>265630449.32741424</v>
      </c>
      <c r="J1108" s="73">
        <f t="shared" si="566"/>
        <v>266826498.13587025</v>
      </c>
      <c r="K1108" s="73">
        <f t="shared" si="566"/>
        <v>268048016.42049816</v>
      </c>
      <c r="L1108" s="73">
        <f t="shared" si="566"/>
        <v>269295566.91329759</v>
      </c>
      <c r="M1108" s="73">
        <f t="shared" si="566"/>
        <v>270569725.12380493</v>
      </c>
      <c r="N1108" s="73">
        <f t="shared" si="566"/>
        <v>271871079.63483316</v>
      </c>
      <c r="O1108" s="73">
        <f t="shared" si="566"/>
        <v>273200232.40514708</v>
      </c>
      <c r="P1108" s="73">
        <f t="shared" si="566"/>
        <v>274557799.07923454</v>
      </c>
      <c r="Q1108" s="73">
        <f t="shared" si="566"/>
        <v>275944409.30434561</v>
      </c>
      <c r="R1108" s="73">
        <f t="shared" si="566"/>
        <v>277360707.05496746</v>
      </c>
      <c r="S1108" s="73">
        <f t="shared" si="566"/>
        <v>278807350.96491402</v>
      </c>
      <c r="T1108" s="73">
        <f t="shared" si="566"/>
        <v>280285014.66720873</v>
      </c>
      <c r="U1108" s="73">
        <f t="shared" si="566"/>
        <v>281794387.1419456</v>
      </c>
      <c r="V1108" s="73">
        <f t="shared" si="566"/>
        <v>283336173.07231694</v>
      </c>
      <c r="W1108" s="73">
        <f t="shared" si="566"/>
        <v>284911093.20900172</v>
      </c>
      <c r="X1108" s="73">
        <f t="shared" si="566"/>
        <v>286519884.74311107</v>
      </c>
      <c r="Y1108" s="73">
        <f t="shared" si="566"/>
        <v>288163301.68789554</v>
      </c>
      <c r="Z1108" s="105">
        <f t="shared" si="566"/>
        <v>289842115.26941907</v>
      </c>
    </row>
    <row r="1109" spans="2:26" x14ac:dyDescent="0.25">
      <c r="B1109" s="12" t="s">
        <v>130</v>
      </c>
      <c r="C1109" s="2"/>
      <c r="D1109" s="2"/>
      <c r="E1109" s="2"/>
      <c r="F1109" s="184">
        <f>$G$325*F1082</f>
        <v>262189678.07999998</v>
      </c>
      <c r="G1109" s="73">
        <f>G1108+G325*G328*G334*(G1082-G1061)</f>
        <v>263312571.37152001</v>
      </c>
      <c r="H1109" s="73">
        <f>H1108+G325*G334*(G328*(H1082-H1061)+(G329-G328)*(G1082-G1061))</f>
        <v>278413111.71385044</v>
      </c>
      <c r="I1109" s="73">
        <f>I1108+G325*G334*(G328*(I1082-I1061)+(G329-G328)*(H1082-H1061)+(G330-G329)*(G1082-G1061))</f>
        <v>303363932.99122572</v>
      </c>
      <c r="J1109" s="73">
        <f>J1108+G325*G334*(G328*(J1082-J1061)+(G329-G328)*(I1082-I1061)+(G330-G329)*(H1082-H1061)+(G331-G330)*(G1082-G1061))</f>
        <v>332777144.98854715</v>
      </c>
      <c r="K1109" s="73">
        <f>K1108+G325*G334*(G328*(K1082-K1061)+(G329-G328)*(J1082-J1061)+(G330-G329)*(I1082-I1061)+(G331-G330)*(H1082-H1061)+(G332-G331)*(G1082-G1061))</f>
        <v>352954935.7124005</v>
      </c>
      <c r="L1109" s="73">
        <f>L1108+$G$334*$G$325*($G$328*(L1082-L1061)+($G$329-$G$328)*(K1082-K1061)+($G$330-$G$329)*(J1082-J1061)+($G$331-$G$330)*(I1082-I1061)+($G$332-$G$331)*(H1082-H1061))</f>
        <v>371965279.58415025</v>
      </c>
      <c r="M1109" s="73">
        <f t="shared" ref="M1109" si="567">M1108+$G$334*$G$325*($G$328*(M1082-M1061)+($G$329-$G$328)*(L1082-L1061)+($G$330-$G$329)*(K1082-K1061)+($G$331-$G$330)*(J1082-J1061)+($G$332-$G$331)*(I1082-I1061))</f>
        <v>381107169.40962523</v>
      </c>
      <c r="N1109" s="73">
        <f t="shared" ref="N1109" si="568">N1108+$G$334*$G$325*($G$328*(N1082-N1061)+($G$329-$G$328)*(M1082-M1061)+($G$330-$G$329)*(L1082-L1061)+($G$331-$G$330)*(K1082-K1061)+($G$332-$G$331)*(J1082-J1061))</f>
        <v>385762164.09964609</v>
      </c>
      <c r="O1109" s="73">
        <f t="shared" ref="O1109" si="569">O1108+$G$334*$G$325*($G$328*(O1082-O1061)+($G$329-$G$328)*(N1082-N1061)+($G$330-$G$329)*(M1082-M1061)+($G$331-$G$330)*(L1082-L1061)+($G$332-$G$331)*(K1082-K1061))</f>
        <v>388975050.39816368</v>
      </c>
      <c r="P1109" s="73">
        <f t="shared" ref="P1109" si="570">P1108+$G$334*$G$325*($G$328*(P1082-P1061)+($G$329-$G$328)*(O1082-O1061)+($G$330-$G$329)*(N1082-N1061)+($G$331-$G$330)*(M1082-M1061)+($G$332-$G$331)*(L1082-L1061))</f>
        <v>390660505.04687428</v>
      </c>
      <c r="Q1109" s="73">
        <f t="shared" ref="Q1109" si="571">Q1108+$G$334*$G$325*($G$328*(Q1082-Q1061)+($G$329-$G$328)*(P1082-P1061)+($G$330-$G$329)*(O1082-O1061)+($G$331-$G$330)*(N1082-N1061)+($G$332-$G$331)*(M1082-M1061))</f>
        <v>392382009.57507563</v>
      </c>
      <c r="R1109" s="73">
        <f t="shared" ref="R1109" si="572">R1108+$G$334*$G$325*($G$328*(R1082-R1061)+($G$329-$G$328)*(Q1082-Q1061)+($G$330-$G$329)*(P1082-P1061)+($G$331-$G$330)*(O1082-O1061)+($G$332-$G$331)*(N1082-N1061))</f>
        <v>394140363.1643945</v>
      </c>
      <c r="S1109" s="73">
        <f t="shared" ref="S1109" si="573">S1108+$G$334*$G$325*($G$328*(S1082-S1061)+($G$329-$G$328)*(R1082-R1061)+($G$330-$G$329)*(Q1082-Q1061)+($G$331-$G$330)*(P1082-P1061)+($G$332-$G$331)*(O1082-O1061))</f>
        <v>395936383.18658423</v>
      </c>
      <c r="T1109" s="73">
        <f t="shared" ref="T1109" si="574">T1108+$G$334*$G$325*($G$328*(T1082-T1061)+($G$329-$G$328)*(S1082-S1061)+($G$330-$G$329)*(R1082-R1061)+($G$331-$G$330)*(Q1082-Q1061)+($G$332-$G$331)*(P1082-P1061))</f>
        <v>397770905.6252346</v>
      </c>
      <c r="U1109" s="73">
        <f t="shared" ref="U1109" si="575">U1108+$G$334*$G$325*($G$328*(U1082-U1061)+($G$329-$G$328)*(T1082-T1061)+($G$330-$G$329)*(S1082-S1061)+($G$331-$G$330)*(R1082-R1061)+($G$332-$G$331)*(Q1082-Q1061))</f>
        <v>399644785.50737965</v>
      </c>
      <c r="V1109" s="73">
        <f t="shared" ref="V1109" si="576">V1108+$G$334*$G$325*($G$328*(V1082-V1061)+($G$329-$G$328)*(U1082-U1061)+($G$330-$G$329)*(T1082-T1061)+($G$331-$G$330)*(S1082-S1061)+($G$332-$G$331)*(R1082-R1061))</f>
        <v>401558897.34523761</v>
      </c>
      <c r="W1109" s="73">
        <f t="shared" ref="W1109" si="577">W1108+$G$334*$G$325*($G$328*(W1082-W1061)+($G$329-$G$328)*(V1082-V1061)+($G$330-$G$329)*(U1082-U1061)+($G$331-$G$330)*(T1082-T1061)+($G$332-$G$331)*(S1082-S1061))</f>
        <v>403514135.58832395</v>
      </c>
      <c r="X1109" s="73">
        <f t="shared" ref="X1109" si="578">X1108+$G$334*$G$325*($G$328*(X1082-X1061)+($G$329-$G$328)*(W1082-W1061)+($G$330-$G$329)*(V1082-V1061)+($G$331-$G$330)*(U1082-U1061)+($G$332-$G$331)*(T1082-T1061))</f>
        <v>405511415.08618063</v>
      </c>
      <c r="Y1109" s="73">
        <f t="shared" ref="Y1109" si="579">Y1108+$G$334*$G$325*($G$328*(Y1082-Y1061)+($G$329-$G$328)*(X1082-X1061)+($G$330-$G$329)*(W1082-W1061)+($G$331-$G$330)*(V1082-V1061)+($G$332-$G$331)*(U1082-U1061))</f>
        <v>407551671.56197649</v>
      </c>
      <c r="Z1109" s="105">
        <f>Z1108+$G$334*$G$325*($G$328*(Z1082-Z1061)+($G$329-$G$328)*(Y1082-Y1061)+($G$330-$G$329)*(X1082-X1061)+($G$331-$G$330)*(W1082-W1061)+($G$332-$G$331)*(V1082-V1061))</f>
        <v>409635862.09723181</v>
      </c>
    </row>
    <row r="1110" spans="2:26" x14ac:dyDescent="0.25">
      <c r="B1110" s="12"/>
      <c r="C1110" s="2"/>
      <c r="D1110" s="2"/>
      <c r="E1110" s="2"/>
      <c r="F1110" s="184"/>
      <c r="G1110" s="73"/>
      <c r="H1110" s="73"/>
      <c r="I1110" s="73"/>
      <c r="J1110" s="73"/>
      <c r="K1110" s="73"/>
      <c r="L1110" s="73"/>
      <c r="M1110" s="73"/>
      <c r="N1110" s="73"/>
      <c r="O1110" s="73"/>
      <c r="P1110" s="73"/>
      <c r="Q1110" s="73"/>
      <c r="R1110" s="73"/>
      <c r="S1110" s="73"/>
      <c r="T1110" s="73"/>
      <c r="U1110" s="73"/>
      <c r="V1110" s="73"/>
      <c r="W1110" s="73"/>
      <c r="X1110" s="73"/>
      <c r="Y1110" s="73"/>
      <c r="Z1110" s="105"/>
    </row>
    <row r="1111" spans="2:26" x14ac:dyDescent="0.25">
      <c r="B1111" s="12"/>
      <c r="C1111" s="16" t="s">
        <v>18</v>
      </c>
      <c r="D1111" s="2"/>
      <c r="E1111" s="2"/>
      <c r="F1111" s="184"/>
      <c r="G1111" s="73"/>
      <c r="H1111" s="73"/>
      <c r="I1111" s="73"/>
      <c r="J1111" s="73"/>
      <c r="K1111" s="73"/>
      <c r="L1111" s="73"/>
      <c r="M1111" s="73"/>
      <c r="N1111" s="73"/>
      <c r="O1111" s="73"/>
      <c r="P1111" s="73"/>
      <c r="Q1111" s="73"/>
      <c r="R1111" s="73"/>
      <c r="S1111" s="73"/>
      <c r="T1111" s="73"/>
      <c r="U1111" s="73"/>
      <c r="V1111" s="73"/>
      <c r="W1111" s="73"/>
      <c r="X1111" s="73"/>
      <c r="Y1111" s="73"/>
      <c r="Z1111" s="105"/>
    </row>
    <row r="1112" spans="2:26" x14ac:dyDescent="0.25">
      <c r="B1112" s="10" t="s">
        <v>129</v>
      </c>
      <c r="C1112" s="2"/>
      <c r="D1112" s="2"/>
      <c r="E1112" s="2"/>
      <c r="F1112" s="184">
        <f>$G$325*F1062</f>
        <v>149289863.64369312</v>
      </c>
      <c r="G1112" s="73">
        <f>$G$325*G1062</f>
        <v>130929863.64369312</v>
      </c>
      <c r="H1112" s="73">
        <f t="shared" ref="H1112:Z1112" si="580">$G$325*H1062</f>
        <v>130929863.64369312</v>
      </c>
      <c r="I1112" s="73">
        <f t="shared" si="580"/>
        <v>130929863.64369312</v>
      </c>
      <c r="J1112" s="73">
        <f t="shared" si="580"/>
        <v>149289863.64369312</v>
      </c>
      <c r="K1112" s="73">
        <f t="shared" si="580"/>
        <v>130929863.64369312</v>
      </c>
      <c r="L1112" s="73">
        <f t="shared" si="580"/>
        <v>130929863.64369312</v>
      </c>
      <c r="M1112" s="73">
        <f t="shared" si="580"/>
        <v>130929863.64369312</v>
      </c>
      <c r="N1112" s="73">
        <f t="shared" si="580"/>
        <v>149289863.64369312</v>
      </c>
      <c r="O1112" s="73">
        <f t="shared" si="580"/>
        <v>130929863.64369312</v>
      </c>
      <c r="P1112" s="73">
        <f t="shared" si="580"/>
        <v>130929863.64369312</v>
      </c>
      <c r="Q1112" s="73">
        <f t="shared" si="580"/>
        <v>130929863.64369312</v>
      </c>
      <c r="R1112" s="73">
        <f t="shared" si="580"/>
        <v>149289863.64369312</v>
      </c>
      <c r="S1112" s="73">
        <f t="shared" si="580"/>
        <v>130929863.64369312</v>
      </c>
      <c r="T1112" s="73">
        <f t="shared" si="580"/>
        <v>130929863.64369312</v>
      </c>
      <c r="U1112" s="73">
        <f t="shared" si="580"/>
        <v>130929863.64369312</v>
      </c>
      <c r="V1112" s="73">
        <f t="shared" si="580"/>
        <v>149289863.64369312</v>
      </c>
      <c r="W1112" s="73">
        <f t="shared" si="580"/>
        <v>130929863.64369312</v>
      </c>
      <c r="X1112" s="73">
        <f t="shared" si="580"/>
        <v>130929863.64369312</v>
      </c>
      <c r="Y1112" s="73">
        <f t="shared" si="580"/>
        <v>130929863.64369312</v>
      </c>
      <c r="Z1112" s="105">
        <f t="shared" si="580"/>
        <v>130929863.64369312</v>
      </c>
    </row>
    <row r="1113" spans="2:26" s="311" customFormat="1" x14ac:dyDescent="0.25">
      <c r="B1113" s="306" t="s">
        <v>131</v>
      </c>
      <c r="C1113" s="307"/>
      <c r="D1113" s="307"/>
      <c r="E1113" s="307"/>
      <c r="F1113" s="308">
        <f>$G$325*F1083</f>
        <v>149289863.64369312</v>
      </c>
      <c r="G1113" s="309">
        <f>G1112+$G$325*G328*$G$334*(G1083-G1062)</f>
        <v>136260693.93737429</v>
      </c>
      <c r="H1113" s="309">
        <f>H1112+$G$325*G329*$G$334*(H1083-H1062)</f>
        <v>144256939.37789601</v>
      </c>
      <c r="I1113" s="309">
        <f>I1112+$G$325*G330*$G$334*(I1083-I1062)</f>
        <v>152253184.81841779</v>
      </c>
      <c r="J1113" s="309">
        <f>J1112+$G$325*G332*$G$334*(J1083-J1062)</f>
        <v>175944015.11209893</v>
      </c>
      <c r="K1113" s="309">
        <f>K1112+$G$325*$G$332*$G$334*(K1083-K1062)</f>
        <v>157584015.11209893</v>
      </c>
      <c r="L1113" s="309">
        <f t="shared" ref="L1113:Z1113" si="581">L1112+$G$325*$G$332*$G$334*(L1083-L1062)</f>
        <v>157584015.11209893</v>
      </c>
      <c r="M1113" s="309">
        <f t="shared" si="581"/>
        <v>157584015.11209893</v>
      </c>
      <c r="N1113" s="309">
        <f t="shared" si="581"/>
        <v>175944015.11209893</v>
      </c>
      <c r="O1113" s="309">
        <f t="shared" si="581"/>
        <v>157584015.11209893</v>
      </c>
      <c r="P1113" s="309">
        <f t="shared" si="581"/>
        <v>157584015.11209893</v>
      </c>
      <c r="Q1113" s="309">
        <f t="shared" si="581"/>
        <v>157584015.11209893</v>
      </c>
      <c r="R1113" s="309">
        <f t="shared" si="581"/>
        <v>175944015.11209893</v>
      </c>
      <c r="S1113" s="309">
        <f t="shared" si="581"/>
        <v>157584015.11209893</v>
      </c>
      <c r="T1113" s="309">
        <f t="shared" si="581"/>
        <v>157584015.11209893</v>
      </c>
      <c r="U1113" s="309">
        <f t="shared" si="581"/>
        <v>157584015.11209893</v>
      </c>
      <c r="V1113" s="309">
        <f t="shared" si="581"/>
        <v>175944015.11209893</v>
      </c>
      <c r="W1113" s="309">
        <f t="shared" si="581"/>
        <v>157584015.11209893</v>
      </c>
      <c r="X1113" s="309">
        <f t="shared" si="581"/>
        <v>157584015.11209893</v>
      </c>
      <c r="Y1113" s="309">
        <f t="shared" si="581"/>
        <v>157584015.11209893</v>
      </c>
      <c r="Z1113" s="310">
        <f t="shared" si="581"/>
        <v>157584015.11209893</v>
      </c>
    </row>
    <row r="1114" spans="2:26" x14ac:dyDescent="0.25">
      <c r="B1114" s="10"/>
      <c r="C1114" s="2"/>
      <c r="D1114" s="2"/>
      <c r="E1114" s="2"/>
      <c r="F1114" s="184"/>
      <c r="G1114" s="73"/>
      <c r="H1114" s="73"/>
      <c r="I1114" s="73"/>
      <c r="J1114" s="73"/>
      <c r="K1114" s="73"/>
      <c r="L1114" s="73"/>
      <c r="M1114" s="73"/>
      <c r="N1114" s="73"/>
      <c r="O1114" s="73"/>
      <c r="P1114" s="73"/>
      <c r="Q1114" s="73"/>
      <c r="R1114" s="73"/>
      <c r="S1114" s="73"/>
      <c r="T1114" s="73"/>
      <c r="U1114" s="73"/>
      <c r="V1114" s="73"/>
      <c r="W1114" s="73"/>
      <c r="X1114" s="73"/>
      <c r="Y1114" s="73"/>
      <c r="Z1114" s="105"/>
    </row>
    <row r="1115" spans="2:26" s="49" customFormat="1" x14ac:dyDescent="0.25">
      <c r="B1115" s="102" t="s">
        <v>132</v>
      </c>
      <c r="C1115" s="59"/>
      <c r="D1115" s="59"/>
      <c r="E1115" s="59"/>
      <c r="F1115" s="106">
        <f>(F1109-F1108)-(F1113-F1112)</f>
        <v>0</v>
      </c>
      <c r="G1115" s="107">
        <f>(G1109-G1108)-(G1113-G1112)</f>
        <v>-5330830.2936811745</v>
      </c>
      <c r="H1115" s="107">
        <f>(H1109-H1108)-(H1113-H1112)</f>
        <v>626716.2279470861</v>
      </c>
      <c r="I1115" s="107">
        <f>(I1109-I1108)-(I1113-I1112)</f>
        <v>16410162.489086807</v>
      </c>
      <c r="J1115" s="107">
        <f t="shared" ref="J1115:Z1115" si="582">(J1109-J1108)-(J1113-J1112)</f>
        <v>39296495.384271085</v>
      </c>
      <c r="K1115" s="107">
        <f t="shared" si="582"/>
        <v>58252767.823496521</v>
      </c>
      <c r="L1115" s="107">
        <f t="shared" si="582"/>
        <v>76015561.202446848</v>
      </c>
      <c r="M1115" s="107">
        <f t="shared" si="582"/>
        <v>83883292.817414492</v>
      </c>
      <c r="N1115" s="107">
        <f t="shared" si="582"/>
        <v>87236932.996407121</v>
      </c>
      <c r="O1115" s="107">
        <f t="shared" si="582"/>
        <v>89120666.524610788</v>
      </c>
      <c r="P1115" s="107">
        <f t="shared" si="582"/>
        <v>89448554.499233931</v>
      </c>
      <c r="Q1115" s="107">
        <f t="shared" si="582"/>
        <v>89783448.802324206</v>
      </c>
      <c r="R1115" s="107">
        <f t="shared" si="582"/>
        <v>90125504.641021222</v>
      </c>
      <c r="S1115" s="107">
        <f t="shared" si="582"/>
        <v>90474880.753264397</v>
      </c>
      <c r="T1115" s="107">
        <f t="shared" si="582"/>
        <v>90831739.48962006</v>
      </c>
      <c r="U1115" s="107">
        <f t="shared" si="582"/>
        <v>91196246.897028238</v>
      </c>
      <c r="V1115" s="107">
        <f t="shared" si="582"/>
        <v>91568572.804514855</v>
      </c>
      <c r="W1115" s="107">
        <f t="shared" si="582"/>
        <v>91948890.910916418</v>
      </c>
      <c r="X1115" s="107">
        <f t="shared" si="582"/>
        <v>92337378.87466374</v>
      </c>
      <c r="Y1115" s="107">
        <f t="shared" si="582"/>
        <v>92734218.405675143</v>
      </c>
      <c r="Z1115" s="108">
        <f t="shared" si="582"/>
        <v>93139595.359406918</v>
      </c>
    </row>
    <row r="1116" spans="2:26" x14ac:dyDescent="0.25">
      <c r="B1116" s="12"/>
      <c r="C1116" s="2"/>
      <c r="D1116" s="2"/>
      <c r="E1116" s="2"/>
      <c r="F1116" s="184"/>
      <c r="G1116" s="73"/>
      <c r="H1116" s="73"/>
      <c r="I1116" s="73"/>
      <c r="J1116" s="73"/>
      <c r="K1116" s="73"/>
      <c r="L1116" s="73"/>
      <c r="M1116" s="73"/>
      <c r="N1116" s="73"/>
      <c r="O1116" s="73"/>
      <c r="P1116" s="73"/>
      <c r="Q1116" s="73"/>
      <c r="R1116" s="73"/>
      <c r="S1116" s="73"/>
      <c r="T1116" s="73"/>
      <c r="U1116" s="73"/>
      <c r="V1116" s="73"/>
      <c r="W1116" s="73"/>
      <c r="X1116" s="73"/>
      <c r="Y1116" s="73"/>
      <c r="Z1116" s="105"/>
    </row>
    <row r="1117" spans="2:26" ht="15.75" thickBot="1" x14ac:dyDescent="0.3">
      <c r="B1117" s="53" t="s">
        <v>27</v>
      </c>
      <c r="C1117" s="54"/>
      <c r="D1117" s="54"/>
      <c r="E1117" s="54"/>
      <c r="F1117" s="385">
        <f>NPV($G$231,H1115:AA1115)+G1115</f>
        <v>452211139.54949534</v>
      </c>
      <c r="G1117" s="207"/>
      <c r="H1117" s="192"/>
      <c r="I1117" s="192"/>
      <c r="J1117" s="192"/>
      <c r="K1117" s="192"/>
      <c r="L1117" s="192"/>
      <c r="M1117" s="192"/>
      <c r="N1117" s="192"/>
      <c r="O1117" s="192"/>
      <c r="P1117" s="192"/>
      <c r="Q1117" s="192"/>
      <c r="R1117" s="192"/>
      <c r="S1117" s="192"/>
      <c r="T1117" s="192"/>
      <c r="U1117" s="192"/>
      <c r="V1117" s="192"/>
      <c r="W1117" s="192"/>
      <c r="X1117" s="192"/>
      <c r="Y1117" s="192"/>
      <c r="Z1117" s="193"/>
    </row>
    <row r="1118" spans="2:26" s="4" customFormat="1" ht="15.75" thickBot="1" x14ac:dyDescent="0.3">
      <c r="B1118" s="6"/>
      <c r="C1118" s="6"/>
      <c r="D1118" s="6"/>
      <c r="E1118" s="6"/>
      <c r="F1118" s="110"/>
    </row>
    <row r="1119" spans="2:26" s="2" customFormat="1" x14ac:dyDescent="0.25">
      <c r="B1119" s="35" t="s">
        <v>418</v>
      </c>
      <c r="C1119" s="36"/>
      <c r="D1119" s="36"/>
      <c r="E1119" s="36"/>
      <c r="F1119" s="36"/>
      <c r="G1119" s="37"/>
      <c r="H1119" s="37"/>
      <c r="I1119" s="37"/>
      <c r="J1119" s="37"/>
      <c r="K1119" s="37"/>
      <c r="L1119" s="37"/>
      <c r="M1119" s="37"/>
      <c r="N1119" s="37"/>
      <c r="O1119" s="37"/>
      <c r="P1119" s="37"/>
      <c r="Q1119" s="37"/>
      <c r="R1119" s="37"/>
      <c r="S1119" s="37"/>
      <c r="T1119" s="37"/>
      <c r="U1119" s="37"/>
      <c r="V1119" s="37"/>
      <c r="W1119" s="37"/>
      <c r="X1119" s="37"/>
      <c r="Y1119" s="37"/>
      <c r="Z1119" s="38"/>
    </row>
    <row r="1120" spans="2:26" x14ac:dyDescent="0.25">
      <c r="B1120" s="46" t="s">
        <v>11</v>
      </c>
      <c r="C1120" s="44"/>
      <c r="D1120" s="44"/>
      <c r="E1120" s="44"/>
      <c r="F1120" s="44"/>
      <c r="G1120" s="44"/>
      <c r="H1120" s="44"/>
      <c r="I1120" s="44"/>
      <c r="J1120" s="44"/>
      <c r="K1120" s="44"/>
      <c r="L1120" s="44"/>
      <c r="M1120" s="44"/>
      <c r="N1120" s="44"/>
      <c r="O1120" s="44"/>
      <c r="P1120" s="44"/>
      <c r="Q1120" s="44"/>
      <c r="R1120" s="44"/>
      <c r="S1120" s="44"/>
      <c r="T1120" s="44"/>
      <c r="U1120" s="44"/>
      <c r="V1120" s="44"/>
      <c r="W1120" s="44"/>
      <c r="X1120" s="44"/>
      <c r="Y1120" s="44"/>
      <c r="Z1120" s="48"/>
    </row>
    <row r="1121" spans="1:26" x14ac:dyDescent="0.25">
      <c r="B1121" s="10"/>
      <c r="C1121" s="2"/>
      <c r="D1121" s="2"/>
      <c r="E1121" s="3"/>
      <c r="F1121" s="63"/>
      <c r="G1121" s="8"/>
      <c r="H1121" s="8"/>
      <c r="I1121" s="8"/>
      <c r="J1121" s="8"/>
      <c r="K1121" s="8"/>
      <c r="L1121" s="8"/>
      <c r="M1121" s="8"/>
      <c r="N1121" s="8"/>
      <c r="O1121" s="8"/>
      <c r="P1121" s="8"/>
      <c r="Q1121" s="8"/>
      <c r="R1121" s="8"/>
      <c r="S1121" s="8"/>
      <c r="T1121" s="8"/>
      <c r="U1121" s="8"/>
      <c r="V1121" s="8"/>
      <c r="W1121" s="8"/>
      <c r="X1121" s="8"/>
      <c r="Y1121" s="8"/>
      <c r="Z1121" s="11"/>
    </row>
    <row r="1122" spans="1:26" x14ac:dyDescent="0.25">
      <c r="A1122" s="1"/>
      <c r="B1122" s="164" t="s">
        <v>20</v>
      </c>
      <c r="C1122" s="32"/>
      <c r="D1122" s="32"/>
      <c r="E1122" s="165" t="s">
        <v>249</v>
      </c>
      <c r="F1122" s="166">
        <v>0</v>
      </c>
      <c r="G1122" s="166">
        <v>1</v>
      </c>
      <c r="H1122" s="166">
        <v>2</v>
      </c>
      <c r="I1122" s="166">
        <v>3</v>
      </c>
      <c r="J1122" s="166">
        <v>4</v>
      </c>
      <c r="K1122" s="166">
        <v>5</v>
      </c>
      <c r="L1122" s="166">
        <v>6</v>
      </c>
      <c r="M1122" s="166">
        <v>7</v>
      </c>
      <c r="N1122" s="166">
        <v>8</v>
      </c>
      <c r="O1122" s="166">
        <v>9</v>
      </c>
      <c r="P1122" s="166">
        <v>10</v>
      </c>
      <c r="Q1122" s="166">
        <v>11</v>
      </c>
      <c r="R1122" s="166">
        <v>12</v>
      </c>
      <c r="S1122" s="166">
        <v>13</v>
      </c>
      <c r="T1122" s="166">
        <v>14</v>
      </c>
      <c r="U1122" s="166">
        <v>15</v>
      </c>
      <c r="V1122" s="166">
        <v>16</v>
      </c>
      <c r="W1122" s="166">
        <v>17</v>
      </c>
      <c r="X1122" s="166">
        <v>18</v>
      </c>
      <c r="Y1122" s="166">
        <v>19</v>
      </c>
      <c r="Z1122" s="167">
        <v>20</v>
      </c>
    </row>
    <row r="1123" spans="1:26" x14ac:dyDescent="0.25">
      <c r="A1123" s="1"/>
      <c r="B1123" s="10" t="s">
        <v>115</v>
      </c>
      <c r="C1123" s="2"/>
      <c r="D1123" s="2"/>
      <c r="E1123" s="3" t="s">
        <v>212</v>
      </c>
      <c r="F1123" s="186">
        <f t="shared" ref="F1123:Z1123" si="583">(F910+F911)*$G$27</f>
        <v>4262.2799999999988</v>
      </c>
      <c r="G1123" s="124">
        <f t="shared" si="583"/>
        <v>4364.5747199999987</v>
      </c>
      <c r="H1123" s="124">
        <f t="shared" si="583"/>
        <v>4469.3245132799984</v>
      </c>
      <c r="I1123" s="124">
        <f t="shared" si="583"/>
        <v>4576.5883015987183</v>
      </c>
      <c r="J1123" s="124">
        <f t="shared" si="583"/>
        <v>4686.4264208370887</v>
      </c>
      <c r="K1123" s="124">
        <f t="shared" si="583"/>
        <v>4798.9006549371788</v>
      </c>
      <c r="L1123" s="124">
        <f t="shared" si="583"/>
        <v>4914.0742706556712</v>
      </c>
      <c r="M1123" s="124">
        <f t="shared" si="583"/>
        <v>5032.0120531514076</v>
      </c>
      <c r="N1123" s="124">
        <f t="shared" si="583"/>
        <v>5152.7803424270423</v>
      </c>
      <c r="O1123" s="124">
        <f t="shared" si="583"/>
        <v>5276.4470706452912</v>
      </c>
      <c r="P1123" s="124">
        <f t="shared" si="583"/>
        <v>5403.0818003407776</v>
      </c>
      <c r="Q1123" s="124">
        <f t="shared" si="583"/>
        <v>5532.7557635489566</v>
      </c>
      <c r="R1123" s="124">
        <f t="shared" si="583"/>
        <v>5665.5419018741322</v>
      </c>
      <c r="S1123" s="124">
        <f t="shared" si="583"/>
        <v>5801.5149075191111</v>
      </c>
      <c r="T1123" s="124">
        <f t="shared" si="583"/>
        <v>5940.7512652995702</v>
      </c>
      <c r="U1123" s="124">
        <f t="shared" si="583"/>
        <v>6083.329295666761</v>
      </c>
      <c r="V1123" s="124">
        <f t="shared" si="583"/>
        <v>6229.3291987627617</v>
      </c>
      <c r="W1123" s="124">
        <f t="shared" si="583"/>
        <v>6378.8330995330689</v>
      </c>
      <c r="X1123" s="124">
        <f t="shared" si="583"/>
        <v>6531.9250939218618</v>
      </c>
      <c r="Y1123" s="124">
        <f t="shared" si="583"/>
        <v>6688.6912961759872</v>
      </c>
      <c r="Z1123" s="125">
        <f t="shared" si="583"/>
        <v>6849.2198872842118</v>
      </c>
    </row>
    <row r="1124" spans="1:26" x14ac:dyDescent="0.25">
      <c r="A1124" s="1"/>
      <c r="B1124" s="10" t="s">
        <v>118</v>
      </c>
      <c r="C1124" s="2"/>
      <c r="D1124" s="2"/>
      <c r="E1124" s="3" t="s">
        <v>212</v>
      </c>
      <c r="F1124" s="184">
        <f t="shared" ref="F1124:Z1124" si="584">F804*$G$27</f>
        <v>4565.3938317596549</v>
      </c>
      <c r="G1124" s="73">
        <f t="shared" si="584"/>
        <v>4565.3938317596549</v>
      </c>
      <c r="H1124" s="73">
        <f t="shared" si="584"/>
        <v>4565.3938317596549</v>
      </c>
      <c r="I1124" s="73">
        <f t="shared" si="584"/>
        <v>4565.3938317596549</v>
      </c>
      <c r="J1124" s="73">
        <f t="shared" si="584"/>
        <v>4565.3938317596549</v>
      </c>
      <c r="K1124" s="73">
        <f t="shared" si="584"/>
        <v>4565.3938317596549</v>
      </c>
      <c r="L1124" s="73">
        <f t="shared" si="584"/>
        <v>4565.3938317596549</v>
      </c>
      <c r="M1124" s="73">
        <f t="shared" si="584"/>
        <v>4565.3938317596549</v>
      </c>
      <c r="N1124" s="73">
        <f t="shared" si="584"/>
        <v>4565.3938317596549</v>
      </c>
      <c r="O1124" s="73">
        <f t="shared" si="584"/>
        <v>4565.3938317596549</v>
      </c>
      <c r="P1124" s="73">
        <f t="shared" si="584"/>
        <v>4565.3938317596549</v>
      </c>
      <c r="Q1124" s="73">
        <f t="shared" si="584"/>
        <v>4565.3938317596549</v>
      </c>
      <c r="R1124" s="73">
        <f t="shared" si="584"/>
        <v>4565.3938317596549</v>
      </c>
      <c r="S1124" s="73">
        <f t="shared" si="584"/>
        <v>4565.3938317596549</v>
      </c>
      <c r="T1124" s="73">
        <f t="shared" si="584"/>
        <v>4565.3938317596549</v>
      </c>
      <c r="U1124" s="73">
        <f t="shared" si="584"/>
        <v>4565.3938317596549</v>
      </c>
      <c r="V1124" s="73">
        <f t="shared" si="584"/>
        <v>4565.3938317596549</v>
      </c>
      <c r="W1124" s="73">
        <f t="shared" si="584"/>
        <v>4565.3938317596549</v>
      </c>
      <c r="X1124" s="73">
        <f t="shared" si="584"/>
        <v>4565.3938317596549</v>
      </c>
      <c r="Y1124" s="73">
        <f t="shared" si="584"/>
        <v>4565.3938317596549</v>
      </c>
      <c r="Z1124" s="105">
        <f t="shared" si="584"/>
        <v>4565.3938317596549</v>
      </c>
    </row>
    <row r="1125" spans="1:26" x14ac:dyDescent="0.25">
      <c r="A1125" s="1"/>
      <c r="B1125" s="102" t="s">
        <v>120</v>
      </c>
      <c r="C1125" s="59"/>
      <c r="D1125" s="59"/>
      <c r="E1125" s="103" t="s">
        <v>212</v>
      </c>
      <c r="F1125" s="106">
        <f>F1123-F1124</f>
        <v>-303.11383175965602</v>
      </c>
      <c r="G1125" s="107">
        <f t="shared" ref="G1125:Z1125" si="585">G1123-G1124</f>
        <v>-200.81911175965615</v>
      </c>
      <c r="H1125" s="107">
        <f t="shared" si="585"/>
        <v>-96.069318479656431</v>
      </c>
      <c r="I1125" s="107">
        <f t="shared" si="585"/>
        <v>11.194469839063458</v>
      </c>
      <c r="J1125" s="107">
        <f t="shared" si="585"/>
        <v>121.03258907743384</v>
      </c>
      <c r="K1125" s="107">
        <f t="shared" si="585"/>
        <v>233.50682317752398</v>
      </c>
      <c r="L1125" s="107">
        <f t="shared" si="585"/>
        <v>348.68043889601631</v>
      </c>
      <c r="M1125" s="107">
        <f t="shared" si="585"/>
        <v>466.61822139175274</v>
      </c>
      <c r="N1125" s="107">
        <f t="shared" si="585"/>
        <v>587.38651066738748</v>
      </c>
      <c r="O1125" s="107">
        <f t="shared" si="585"/>
        <v>711.05323888563635</v>
      </c>
      <c r="P1125" s="107">
        <f t="shared" si="585"/>
        <v>837.68796858112273</v>
      </c>
      <c r="Q1125" s="107">
        <f t="shared" si="585"/>
        <v>967.36193178930171</v>
      </c>
      <c r="R1125" s="107">
        <f t="shared" si="585"/>
        <v>1100.1480701144774</v>
      </c>
      <c r="S1125" s="107">
        <f t="shared" si="585"/>
        <v>1236.1210757594563</v>
      </c>
      <c r="T1125" s="107">
        <f t="shared" si="585"/>
        <v>1375.3574335399153</v>
      </c>
      <c r="U1125" s="107">
        <f t="shared" si="585"/>
        <v>1517.9354639071062</v>
      </c>
      <c r="V1125" s="107">
        <f t="shared" si="585"/>
        <v>1663.9353670031069</v>
      </c>
      <c r="W1125" s="107">
        <f t="shared" si="585"/>
        <v>1813.439267773414</v>
      </c>
      <c r="X1125" s="107">
        <f t="shared" si="585"/>
        <v>1966.531262162207</v>
      </c>
      <c r="Y1125" s="107">
        <f t="shared" si="585"/>
        <v>2123.2974644163323</v>
      </c>
      <c r="Z1125" s="108">
        <f t="shared" si="585"/>
        <v>2283.826055524557</v>
      </c>
    </row>
    <row r="1126" spans="1:26" x14ac:dyDescent="0.25">
      <c r="A1126" s="1"/>
      <c r="B1126" s="10"/>
      <c r="C1126" s="2"/>
      <c r="D1126" s="2"/>
      <c r="E1126" s="3"/>
      <c r="F1126" s="184"/>
      <c r="G1126" s="73"/>
      <c r="H1126" s="73"/>
      <c r="I1126" s="73"/>
      <c r="J1126" s="73"/>
      <c r="K1126" s="73"/>
      <c r="L1126" s="73"/>
      <c r="M1126" s="73"/>
      <c r="N1126" s="73"/>
      <c r="O1126" s="73"/>
      <c r="P1126" s="73"/>
      <c r="Q1126" s="73"/>
      <c r="R1126" s="73"/>
      <c r="S1126" s="73"/>
      <c r="T1126" s="73"/>
      <c r="U1126" s="73"/>
      <c r="V1126" s="73"/>
      <c r="W1126" s="73"/>
      <c r="X1126" s="73"/>
      <c r="Y1126" s="73"/>
      <c r="Z1126" s="105"/>
    </row>
    <row r="1127" spans="1:26" x14ac:dyDescent="0.25">
      <c r="A1127" s="1"/>
      <c r="B1127" s="10" t="s">
        <v>116</v>
      </c>
      <c r="C1127" s="2"/>
      <c r="D1127" s="2"/>
      <c r="E1127" s="3" t="s">
        <v>212</v>
      </c>
      <c r="F1127" s="184">
        <f t="shared" ref="F1127:Z1127" si="586">(F917+F918)*$G$28</f>
        <v>3009.6</v>
      </c>
      <c r="G1127" s="73">
        <f t="shared" si="586"/>
        <v>3054.7439999999997</v>
      </c>
      <c r="H1127" s="73">
        <f t="shared" si="586"/>
        <v>3100.5651599999992</v>
      </c>
      <c r="I1127" s="73">
        <f t="shared" si="586"/>
        <v>3147.0736373999985</v>
      </c>
      <c r="J1127" s="73">
        <f t="shared" si="586"/>
        <v>3194.2797419609979</v>
      </c>
      <c r="K1127" s="73">
        <f t="shared" si="586"/>
        <v>3242.1939380904128</v>
      </c>
      <c r="L1127" s="73">
        <f t="shared" si="586"/>
        <v>3290.826847161768</v>
      </c>
      <c r="M1127" s="73">
        <f t="shared" si="586"/>
        <v>3340.1892498691941</v>
      </c>
      <c r="N1127" s="73">
        <f t="shared" si="586"/>
        <v>3390.2920886172319</v>
      </c>
      <c r="O1127" s="73">
        <f t="shared" si="586"/>
        <v>3441.14646994649</v>
      </c>
      <c r="P1127" s="73">
        <f t="shared" si="586"/>
        <v>3492.7636669956869</v>
      </c>
      <c r="Q1127" s="73">
        <f t="shared" si="586"/>
        <v>3545.1551220006222</v>
      </c>
      <c r="R1127" s="73">
        <f t="shared" si="586"/>
        <v>3598.3324488306312</v>
      </c>
      <c r="S1127" s="73">
        <f t="shared" si="586"/>
        <v>3652.3074355630902</v>
      </c>
      <c r="T1127" s="73">
        <f t="shared" si="586"/>
        <v>3707.0920470965366</v>
      </c>
      <c r="U1127" s="73">
        <f t="shared" si="586"/>
        <v>3762.6984278029836</v>
      </c>
      <c r="V1127" s="73">
        <f t="shared" si="586"/>
        <v>3819.1389042200281</v>
      </c>
      <c r="W1127" s="73">
        <f t="shared" si="586"/>
        <v>3876.4259877833279</v>
      </c>
      <c r="X1127" s="73">
        <f t="shared" si="586"/>
        <v>3934.5723776000773</v>
      </c>
      <c r="Y1127" s="73">
        <f t="shared" si="586"/>
        <v>3993.5909632640783</v>
      </c>
      <c r="Z1127" s="105">
        <f t="shared" si="586"/>
        <v>4053.4948277130388</v>
      </c>
    </row>
    <row r="1128" spans="1:26" x14ac:dyDescent="0.25">
      <c r="A1128" s="1"/>
      <c r="B1128" s="10" t="s">
        <v>119</v>
      </c>
      <c r="C1128" s="2"/>
      <c r="D1128" s="2"/>
      <c r="E1128" s="3" t="s">
        <v>212</v>
      </c>
      <c r="F1128" s="184">
        <f t="shared" ref="F1128:Z1128" si="587">F812*$G$28</f>
        <v>1935.2045916298284</v>
      </c>
      <c r="G1128" s="73">
        <f t="shared" si="587"/>
        <v>1935.2045916298284</v>
      </c>
      <c r="H1128" s="73">
        <f t="shared" si="587"/>
        <v>1935.2045916298284</v>
      </c>
      <c r="I1128" s="73">
        <f t="shared" si="587"/>
        <v>1935.2045916298284</v>
      </c>
      <c r="J1128" s="73">
        <f t="shared" si="587"/>
        <v>1935.2045916298284</v>
      </c>
      <c r="K1128" s="73">
        <f t="shared" si="587"/>
        <v>1935.2045916298284</v>
      </c>
      <c r="L1128" s="73">
        <f t="shared" si="587"/>
        <v>1935.2045916298284</v>
      </c>
      <c r="M1128" s="73">
        <f t="shared" si="587"/>
        <v>1935.2045916298284</v>
      </c>
      <c r="N1128" s="73">
        <f t="shared" si="587"/>
        <v>1935.2045916298284</v>
      </c>
      <c r="O1128" s="73">
        <f t="shared" si="587"/>
        <v>1935.2045916298284</v>
      </c>
      <c r="P1128" s="73">
        <f t="shared" si="587"/>
        <v>1935.2045916298284</v>
      </c>
      <c r="Q1128" s="73">
        <f t="shared" si="587"/>
        <v>1935.2045916298284</v>
      </c>
      <c r="R1128" s="73">
        <f t="shared" si="587"/>
        <v>1935.2045916298284</v>
      </c>
      <c r="S1128" s="73">
        <f t="shared" si="587"/>
        <v>1935.2045916298284</v>
      </c>
      <c r="T1128" s="73">
        <f t="shared" si="587"/>
        <v>1935.2045916298284</v>
      </c>
      <c r="U1128" s="73">
        <f t="shared" si="587"/>
        <v>1935.2045916298284</v>
      </c>
      <c r="V1128" s="73">
        <f t="shared" si="587"/>
        <v>1935.2045916298284</v>
      </c>
      <c r="W1128" s="73">
        <f t="shared" si="587"/>
        <v>1935.2045916298284</v>
      </c>
      <c r="X1128" s="73">
        <f t="shared" si="587"/>
        <v>1935.2045916298284</v>
      </c>
      <c r="Y1128" s="73">
        <f t="shared" si="587"/>
        <v>1935.2045916298284</v>
      </c>
      <c r="Z1128" s="105">
        <f t="shared" si="587"/>
        <v>1935.2045916298284</v>
      </c>
    </row>
    <row r="1129" spans="1:26" x14ac:dyDescent="0.25">
      <c r="B1129" s="102" t="s">
        <v>121</v>
      </c>
      <c r="C1129" s="59"/>
      <c r="D1129" s="59"/>
      <c r="E1129" s="103" t="s">
        <v>212</v>
      </c>
      <c r="F1129" s="106">
        <f>F1127-F1128</f>
        <v>1074.3954083701715</v>
      </c>
      <c r="G1129" s="107">
        <f t="shared" ref="G1129:Z1129" si="588">G1127-G1128</f>
        <v>1119.5394083701713</v>
      </c>
      <c r="H1129" s="107">
        <f t="shared" si="588"/>
        <v>1165.3605683701708</v>
      </c>
      <c r="I1129" s="107">
        <f t="shared" si="588"/>
        <v>1211.86904577017</v>
      </c>
      <c r="J1129" s="107">
        <f t="shared" si="588"/>
        <v>1259.0751503311694</v>
      </c>
      <c r="K1129" s="107">
        <f t="shared" si="588"/>
        <v>1306.9893464605843</v>
      </c>
      <c r="L1129" s="107">
        <f t="shared" si="588"/>
        <v>1355.6222555319396</v>
      </c>
      <c r="M1129" s="107">
        <f t="shared" si="588"/>
        <v>1404.9846582393657</v>
      </c>
      <c r="N1129" s="107">
        <f t="shared" si="588"/>
        <v>1455.0874969874035</v>
      </c>
      <c r="O1129" s="107">
        <f t="shared" si="588"/>
        <v>1505.9418783166616</v>
      </c>
      <c r="P1129" s="107">
        <f t="shared" si="588"/>
        <v>1557.5590753658585</v>
      </c>
      <c r="Q1129" s="107">
        <f t="shared" si="588"/>
        <v>1609.9505303707938</v>
      </c>
      <c r="R1129" s="107">
        <f t="shared" si="588"/>
        <v>1663.1278572008027</v>
      </c>
      <c r="S1129" s="107">
        <f t="shared" si="588"/>
        <v>1717.1028439332617</v>
      </c>
      <c r="T1129" s="107">
        <f t="shared" si="588"/>
        <v>1771.8874554667082</v>
      </c>
      <c r="U1129" s="107">
        <f t="shared" si="588"/>
        <v>1827.4938361731552</v>
      </c>
      <c r="V1129" s="107">
        <f t="shared" si="588"/>
        <v>1883.9343125901996</v>
      </c>
      <c r="W1129" s="107">
        <f t="shared" si="588"/>
        <v>1941.2213961534994</v>
      </c>
      <c r="X1129" s="107">
        <f t="shared" si="588"/>
        <v>1999.3677859702489</v>
      </c>
      <c r="Y1129" s="107">
        <f t="shared" si="588"/>
        <v>2058.3863716342498</v>
      </c>
      <c r="Z1129" s="108">
        <f t="shared" si="588"/>
        <v>2118.2902360832104</v>
      </c>
    </row>
    <row r="1130" spans="1:26" x14ac:dyDescent="0.25">
      <c r="B1130" s="10"/>
      <c r="C1130" s="2"/>
      <c r="D1130" s="2"/>
      <c r="E1130" s="3"/>
      <c r="F1130" s="146"/>
      <c r="G1130" s="73"/>
      <c r="H1130" s="73"/>
      <c r="I1130" s="73"/>
      <c r="J1130" s="73"/>
      <c r="K1130" s="73"/>
      <c r="L1130" s="73"/>
      <c r="M1130" s="73"/>
      <c r="N1130" s="73"/>
      <c r="O1130" s="73"/>
      <c r="P1130" s="73"/>
      <c r="Q1130" s="73"/>
      <c r="R1130" s="73"/>
      <c r="S1130" s="73"/>
      <c r="T1130" s="73"/>
      <c r="U1130" s="73"/>
      <c r="V1130" s="73"/>
      <c r="W1130" s="73"/>
      <c r="X1130" s="73"/>
      <c r="Y1130" s="73"/>
      <c r="Z1130" s="105"/>
    </row>
    <row r="1131" spans="1:26" x14ac:dyDescent="0.25">
      <c r="A1131" s="1"/>
      <c r="B1131" s="10" t="s">
        <v>219</v>
      </c>
      <c r="C1131" s="2"/>
      <c r="D1131" s="2"/>
      <c r="E1131" s="3" t="s">
        <v>212</v>
      </c>
      <c r="F1131" s="184">
        <f t="shared" ref="F1131:Z1131" si="589">(F938+F939)*$G$29</f>
        <v>13331.587499999996</v>
      </c>
      <c r="G1131" s="73">
        <f t="shared" si="589"/>
        <v>13331.587499999996</v>
      </c>
      <c r="H1131" s="73">
        <f t="shared" si="589"/>
        <v>13331.587499999996</v>
      </c>
      <c r="I1131" s="73">
        <f t="shared" si="589"/>
        <v>13331.587499999996</v>
      </c>
      <c r="J1131" s="73">
        <f t="shared" si="589"/>
        <v>13331.587499999996</v>
      </c>
      <c r="K1131" s="73">
        <f t="shared" si="589"/>
        <v>13331.587499999996</v>
      </c>
      <c r="L1131" s="73">
        <f t="shared" si="589"/>
        <v>13331.587499999996</v>
      </c>
      <c r="M1131" s="73">
        <f t="shared" si="589"/>
        <v>13331.587499999996</v>
      </c>
      <c r="N1131" s="73">
        <f t="shared" si="589"/>
        <v>13331.587499999996</v>
      </c>
      <c r="O1131" s="73">
        <f t="shared" si="589"/>
        <v>13331.587499999996</v>
      </c>
      <c r="P1131" s="73">
        <f t="shared" si="589"/>
        <v>13331.587499999996</v>
      </c>
      <c r="Q1131" s="73">
        <f t="shared" si="589"/>
        <v>13331.587499999996</v>
      </c>
      <c r="R1131" s="73">
        <f t="shared" si="589"/>
        <v>13331.587499999996</v>
      </c>
      <c r="S1131" s="73">
        <f t="shared" si="589"/>
        <v>13331.587499999996</v>
      </c>
      <c r="T1131" s="73">
        <f t="shared" si="589"/>
        <v>13331.587499999996</v>
      </c>
      <c r="U1131" s="73">
        <f t="shared" si="589"/>
        <v>13331.587499999996</v>
      </c>
      <c r="V1131" s="73">
        <f t="shared" si="589"/>
        <v>13331.587499999996</v>
      </c>
      <c r="W1131" s="73">
        <f t="shared" si="589"/>
        <v>13331.587499999996</v>
      </c>
      <c r="X1131" s="73">
        <f t="shared" si="589"/>
        <v>13331.587499999996</v>
      </c>
      <c r="Y1131" s="73">
        <f t="shared" si="589"/>
        <v>13331.587499999996</v>
      </c>
      <c r="Z1131" s="105">
        <f t="shared" si="589"/>
        <v>13331.587499999996</v>
      </c>
    </row>
    <row r="1132" spans="1:26" x14ac:dyDescent="0.25">
      <c r="A1132" s="1"/>
      <c r="B1132" s="10" t="s">
        <v>220</v>
      </c>
      <c r="C1132" s="2"/>
      <c r="D1132" s="2"/>
      <c r="E1132" s="3" t="s">
        <v>212</v>
      </c>
      <c r="F1132" s="184">
        <f t="shared" ref="F1132:Z1132" si="590">F848*$G$29</f>
        <v>13857.41469</v>
      </c>
      <c r="G1132" s="73">
        <f t="shared" si="590"/>
        <v>15136.351833749999</v>
      </c>
      <c r="H1132" s="73">
        <f t="shared" si="590"/>
        <v>14506.351833749999</v>
      </c>
      <c r="I1132" s="73">
        <f t="shared" si="590"/>
        <v>14506.351833749999</v>
      </c>
      <c r="J1132" s="73">
        <f t="shared" si="590"/>
        <v>14506.351833749999</v>
      </c>
      <c r="K1132" s="73">
        <f t="shared" si="590"/>
        <v>14506.351833749999</v>
      </c>
      <c r="L1132" s="73">
        <f t="shared" si="590"/>
        <v>14506.351833749999</v>
      </c>
      <c r="M1132" s="73">
        <f t="shared" si="590"/>
        <v>14506.351833749999</v>
      </c>
      <c r="N1132" s="73">
        <f t="shared" si="590"/>
        <v>14506.351833749999</v>
      </c>
      <c r="O1132" s="73">
        <f t="shared" si="590"/>
        <v>14506.351833749999</v>
      </c>
      <c r="P1132" s="73">
        <f t="shared" si="590"/>
        <v>14506.351833749999</v>
      </c>
      <c r="Q1132" s="73">
        <f t="shared" si="590"/>
        <v>14506.351833749999</v>
      </c>
      <c r="R1132" s="73">
        <f t="shared" si="590"/>
        <v>14506.351833749999</v>
      </c>
      <c r="S1132" s="73">
        <f t="shared" si="590"/>
        <v>14506.351833749999</v>
      </c>
      <c r="T1132" s="73">
        <f t="shared" si="590"/>
        <v>14506.351833749999</v>
      </c>
      <c r="U1132" s="73">
        <f t="shared" si="590"/>
        <v>14506.351833749999</v>
      </c>
      <c r="V1132" s="73">
        <f t="shared" si="590"/>
        <v>14506.351833749999</v>
      </c>
      <c r="W1132" s="73">
        <f t="shared" si="590"/>
        <v>14506.351833749999</v>
      </c>
      <c r="X1132" s="73">
        <f t="shared" si="590"/>
        <v>14506.351833749999</v>
      </c>
      <c r="Y1132" s="73">
        <f t="shared" si="590"/>
        <v>14506.351833749999</v>
      </c>
      <c r="Z1132" s="105">
        <f t="shared" si="590"/>
        <v>14506.351833749999</v>
      </c>
    </row>
    <row r="1133" spans="1:26" x14ac:dyDescent="0.25">
      <c r="A1133" s="1"/>
      <c r="B1133" s="102" t="s">
        <v>221</v>
      </c>
      <c r="C1133" s="59"/>
      <c r="D1133" s="59"/>
      <c r="E1133" s="103" t="s">
        <v>212</v>
      </c>
      <c r="F1133" s="106">
        <f>F1131-F1132</f>
        <v>-525.82719000000361</v>
      </c>
      <c r="G1133" s="107">
        <f t="shared" ref="G1133:Z1133" si="591">G1131-G1132</f>
        <v>-1804.7643337500031</v>
      </c>
      <c r="H1133" s="107">
        <f t="shared" si="591"/>
        <v>-1174.7643337500031</v>
      </c>
      <c r="I1133" s="107">
        <f t="shared" si="591"/>
        <v>-1174.7643337500031</v>
      </c>
      <c r="J1133" s="107">
        <f t="shared" si="591"/>
        <v>-1174.7643337500031</v>
      </c>
      <c r="K1133" s="107">
        <f t="shared" si="591"/>
        <v>-1174.7643337500031</v>
      </c>
      <c r="L1133" s="107">
        <f t="shared" si="591"/>
        <v>-1174.7643337500031</v>
      </c>
      <c r="M1133" s="107">
        <f t="shared" si="591"/>
        <v>-1174.7643337500031</v>
      </c>
      <c r="N1133" s="107">
        <f t="shared" si="591"/>
        <v>-1174.7643337500031</v>
      </c>
      <c r="O1133" s="107">
        <f t="shared" si="591"/>
        <v>-1174.7643337500031</v>
      </c>
      <c r="P1133" s="107">
        <f t="shared" si="591"/>
        <v>-1174.7643337500031</v>
      </c>
      <c r="Q1133" s="107">
        <f t="shared" si="591"/>
        <v>-1174.7643337500031</v>
      </c>
      <c r="R1133" s="107">
        <f t="shared" si="591"/>
        <v>-1174.7643337500031</v>
      </c>
      <c r="S1133" s="107">
        <f t="shared" si="591"/>
        <v>-1174.7643337500031</v>
      </c>
      <c r="T1133" s="107">
        <f t="shared" si="591"/>
        <v>-1174.7643337500031</v>
      </c>
      <c r="U1133" s="107">
        <f t="shared" si="591"/>
        <v>-1174.7643337500031</v>
      </c>
      <c r="V1133" s="107">
        <f t="shared" si="591"/>
        <v>-1174.7643337500031</v>
      </c>
      <c r="W1133" s="107">
        <f t="shared" si="591"/>
        <v>-1174.7643337500031</v>
      </c>
      <c r="X1133" s="107">
        <f t="shared" si="591"/>
        <v>-1174.7643337500031</v>
      </c>
      <c r="Y1133" s="107">
        <f t="shared" si="591"/>
        <v>-1174.7643337500031</v>
      </c>
      <c r="Z1133" s="108">
        <f t="shared" si="591"/>
        <v>-1174.7643337500031</v>
      </c>
    </row>
    <row r="1134" spans="1:26" x14ac:dyDescent="0.25">
      <c r="B1134" s="10"/>
      <c r="C1134" s="2"/>
      <c r="D1134" s="2"/>
      <c r="E1134" s="3"/>
      <c r="F1134" s="184"/>
      <c r="G1134" s="73"/>
      <c r="H1134" s="73"/>
      <c r="I1134" s="73"/>
      <c r="J1134" s="73"/>
      <c r="K1134" s="73"/>
      <c r="L1134" s="73"/>
      <c r="M1134" s="73"/>
      <c r="N1134" s="73"/>
      <c r="O1134" s="73"/>
      <c r="P1134" s="73"/>
      <c r="Q1134" s="73"/>
      <c r="R1134" s="73"/>
      <c r="S1134" s="73"/>
      <c r="T1134" s="73"/>
      <c r="U1134" s="73"/>
      <c r="V1134" s="73"/>
      <c r="W1134" s="73"/>
      <c r="X1134" s="73"/>
      <c r="Y1134" s="73"/>
      <c r="Z1134" s="105"/>
    </row>
    <row r="1135" spans="1:26" x14ac:dyDescent="0.25">
      <c r="A1135" s="1"/>
      <c r="B1135" s="10" t="s">
        <v>17</v>
      </c>
      <c r="C1135" s="2"/>
      <c r="D1135" s="2"/>
      <c r="E1135" s="3" t="s">
        <v>212</v>
      </c>
      <c r="F1135" s="184">
        <f>F1123+F1127+F1131</f>
        <v>20603.467499999995</v>
      </c>
      <c r="G1135" s="73">
        <f t="shared" ref="G1135:Z1135" si="592">G1123+G1127+G1131</f>
        <v>20750.906219999993</v>
      </c>
      <c r="H1135" s="73">
        <f t="shared" si="592"/>
        <v>20901.477173279993</v>
      </c>
      <c r="I1135" s="73">
        <f t="shared" si="592"/>
        <v>21055.249438998711</v>
      </c>
      <c r="J1135" s="73">
        <f t="shared" si="592"/>
        <v>21212.293662798082</v>
      </c>
      <c r="K1135" s="73">
        <f t="shared" si="592"/>
        <v>21372.682093027586</v>
      </c>
      <c r="L1135" s="73">
        <f t="shared" si="592"/>
        <v>21536.488617817435</v>
      </c>
      <c r="M1135" s="73">
        <f t="shared" si="592"/>
        <v>21703.788803020598</v>
      </c>
      <c r="N1135" s="73">
        <f t="shared" si="592"/>
        <v>21874.659931044269</v>
      </c>
      <c r="O1135" s="73">
        <f t="shared" si="592"/>
        <v>22049.181040591779</v>
      </c>
      <c r="P1135" s="73">
        <f t="shared" si="592"/>
        <v>22227.432967336463</v>
      </c>
      <c r="Q1135" s="73">
        <f t="shared" si="592"/>
        <v>22409.498385549574</v>
      </c>
      <c r="R1135" s="73">
        <f t="shared" si="592"/>
        <v>22595.46185070476</v>
      </c>
      <c r="S1135" s="73">
        <f t="shared" si="592"/>
        <v>22785.409843082198</v>
      </c>
      <c r="T1135" s="73">
        <f t="shared" si="592"/>
        <v>22979.430812396102</v>
      </c>
      <c r="U1135" s="73">
        <f t="shared" si="592"/>
        <v>23177.61522346974</v>
      </c>
      <c r="V1135" s="73">
        <f t="shared" si="592"/>
        <v>23380.055602982786</v>
      </c>
      <c r="W1135" s="73">
        <f t="shared" si="592"/>
        <v>23586.846587316395</v>
      </c>
      <c r="X1135" s="73">
        <f t="shared" si="592"/>
        <v>23798.084971521937</v>
      </c>
      <c r="Y1135" s="73">
        <f t="shared" si="592"/>
        <v>24013.869759440062</v>
      </c>
      <c r="Z1135" s="105">
        <f t="shared" si="592"/>
        <v>24234.302214997246</v>
      </c>
    </row>
    <row r="1136" spans="1:26" x14ac:dyDescent="0.25">
      <c r="A1136" s="1"/>
      <c r="B1136" s="10" t="s">
        <v>19</v>
      </c>
      <c r="C1136" s="2"/>
      <c r="D1136" s="2"/>
      <c r="E1136" s="3" t="s">
        <v>212</v>
      </c>
      <c r="F1136" s="184">
        <f>F1124+F1128+F1132</f>
        <v>20358.013113389483</v>
      </c>
      <c r="G1136" s="73">
        <f t="shared" ref="G1136:Z1136" si="593">G1124+G1128+G1132</f>
        <v>21636.950257139484</v>
      </c>
      <c r="H1136" s="73">
        <f t="shared" si="593"/>
        <v>21006.950257139484</v>
      </c>
      <c r="I1136" s="73">
        <f t="shared" si="593"/>
        <v>21006.950257139484</v>
      </c>
      <c r="J1136" s="73">
        <f t="shared" si="593"/>
        <v>21006.950257139484</v>
      </c>
      <c r="K1136" s="73">
        <f t="shared" si="593"/>
        <v>21006.950257139484</v>
      </c>
      <c r="L1136" s="73">
        <f t="shared" si="593"/>
        <v>21006.950257139484</v>
      </c>
      <c r="M1136" s="73">
        <f t="shared" si="593"/>
        <v>21006.950257139484</v>
      </c>
      <c r="N1136" s="73">
        <f t="shared" si="593"/>
        <v>21006.950257139484</v>
      </c>
      <c r="O1136" s="73">
        <f t="shared" si="593"/>
        <v>21006.950257139484</v>
      </c>
      <c r="P1136" s="73">
        <f t="shared" si="593"/>
        <v>21006.950257139484</v>
      </c>
      <c r="Q1136" s="73">
        <f t="shared" si="593"/>
        <v>21006.950257139484</v>
      </c>
      <c r="R1136" s="73">
        <f t="shared" si="593"/>
        <v>21006.950257139484</v>
      </c>
      <c r="S1136" s="73">
        <f t="shared" si="593"/>
        <v>21006.950257139484</v>
      </c>
      <c r="T1136" s="73">
        <f t="shared" si="593"/>
        <v>21006.950257139484</v>
      </c>
      <c r="U1136" s="73">
        <f t="shared" si="593"/>
        <v>21006.950257139484</v>
      </c>
      <c r="V1136" s="73">
        <f t="shared" si="593"/>
        <v>21006.950257139484</v>
      </c>
      <c r="W1136" s="73">
        <f t="shared" si="593"/>
        <v>21006.950257139484</v>
      </c>
      <c r="X1136" s="73">
        <f t="shared" si="593"/>
        <v>21006.950257139484</v>
      </c>
      <c r="Y1136" s="73">
        <f t="shared" si="593"/>
        <v>21006.950257139484</v>
      </c>
      <c r="Z1136" s="105">
        <f t="shared" si="593"/>
        <v>21006.950257139484</v>
      </c>
    </row>
    <row r="1137" spans="1:26" x14ac:dyDescent="0.25">
      <c r="A1137" s="1"/>
      <c r="B1137" s="102" t="s">
        <v>138</v>
      </c>
      <c r="C1137" s="59"/>
      <c r="D1137" s="59"/>
      <c r="E1137" s="103" t="s">
        <v>212</v>
      </c>
      <c r="F1137" s="106">
        <f>F1135-F1136</f>
        <v>245.4543866105123</v>
      </c>
      <c r="G1137" s="107">
        <f t="shared" ref="G1137:Z1137" si="594">G1135-G1136</f>
        <v>-886.04403713949068</v>
      </c>
      <c r="H1137" s="107">
        <f t="shared" si="594"/>
        <v>-105.47308385949145</v>
      </c>
      <c r="I1137" s="107">
        <f t="shared" si="594"/>
        <v>48.299181859227247</v>
      </c>
      <c r="J1137" s="107">
        <f t="shared" si="594"/>
        <v>205.34340565859748</v>
      </c>
      <c r="K1137" s="107">
        <f t="shared" si="594"/>
        <v>365.73183588810207</v>
      </c>
      <c r="L1137" s="107">
        <f t="shared" si="594"/>
        <v>529.53836067795055</v>
      </c>
      <c r="M1137" s="107">
        <f t="shared" si="594"/>
        <v>696.83854588111353</v>
      </c>
      <c r="N1137" s="107">
        <f t="shared" si="594"/>
        <v>867.70967390478472</v>
      </c>
      <c r="O1137" s="107">
        <f t="shared" si="594"/>
        <v>1042.2307834522944</v>
      </c>
      <c r="P1137" s="107">
        <f t="shared" si="594"/>
        <v>1220.4827101969786</v>
      </c>
      <c r="Q1137" s="107">
        <f t="shared" si="594"/>
        <v>1402.5481284100897</v>
      </c>
      <c r="R1137" s="107">
        <f t="shared" si="594"/>
        <v>1588.5115935652757</v>
      </c>
      <c r="S1137" s="107">
        <f t="shared" si="594"/>
        <v>1778.4595859427136</v>
      </c>
      <c r="T1137" s="107">
        <f t="shared" si="594"/>
        <v>1972.4805552566177</v>
      </c>
      <c r="U1137" s="107">
        <f t="shared" si="594"/>
        <v>2170.664966330256</v>
      </c>
      <c r="V1137" s="107">
        <f t="shared" si="594"/>
        <v>2373.1053458433016</v>
      </c>
      <c r="W1137" s="107">
        <f t="shared" si="594"/>
        <v>2579.8963301769109</v>
      </c>
      <c r="X1137" s="107">
        <f t="shared" si="594"/>
        <v>2791.1347143824532</v>
      </c>
      <c r="Y1137" s="107">
        <f t="shared" si="594"/>
        <v>3006.9195023005777</v>
      </c>
      <c r="Z1137" s="108">
        <f t="shared" si="594"/>
        <v>3227.3519578577616</v>
      </c>
    </row>
    <row r="1138" spans="1:26" x14ac:dyDescent="0.25">
      <c r="B1138" s="10"/>
      <c r="C1138" s="2"/>
      <c r="D1138" s="2"/>
      <c r="E1138" s="3"/>
      <c r="F1138" s="184"/>
      <c r="G1138" s="73"/>
      <c r="H1138" s="73"/>
      <c r="I1138" s="73"/>
      <c r="J1138" s="73"/>
      <c r="K1138" s="73"/>
      <c r="L1138" s="73"/>
      <c r="M1138" s="73"/>
      <c r="N1138" s="73"/>
      <c r="O1138" s="73"/>
      <c r="P1138" s="73"/>
      <c r="Q1138" s="73"/>
      <c r="R1138" s="73"/>
      <c r="S1138" s="73"/>
      <c r="T1138" s="73"/>
      <c r="U1138" s="73"/>
      <c r="V1138" s="73"/>
      <c r="W1138" s="73"/>
      <c r="X1138" s="73"/>
      <c r="Y1138" s="73"/>
      <c r="Z1138" s="105"/>
    </row>
    <row r="1139" spans="1:26" x14ac:dyDescent="0.25">
      <c r="B1139" s="175" t="s">
        <v>10</v>
      </c>
      <c r="C1139" s="159"/>
      <c r="D1139" s="159"/>
      <c r="E1139" s="160"/>
      <c r="F1139" s="200"/>
      <c r="G1139" s="201"/>
      <c r="H1139" s="201"/>
      <c r="I1139" s="201"/>
      <c r="J1139" s="201"/>
      <c r="K1139" s="201"/>
      <c r="L1139" s="201"/>
      <c r="M1139" s="201"/>
      <c r="N1139" s="201"/>
      <c r="O1139" s="201"/>
      <c r="P1139" s="201"/>
      <c r="Q1139" s="201"/>
      <c r="R1139" s="201"/>
      <c r="S1139" s="201"/>
      <c r="T1139" s="201"/>
      <c r="U1139" s="201"/>
      <c r="V1139" s="201"/>
      <c r="W1139" s="201"/>
      <c r="X1139" s="201"/>
      <c r="Y1139" s="201"/>
      <c r="Z1139" s="202"/>
    </row>
    <row r="1140" spans="1:26" x14ac:dyDescent="0.25">
      <c r="A1140" s="1"/>
      <c r="B1140" s="10" t="s">
        <v>115</v>
      </c>
      <c r="C1140" s="2"/>
      <c r="D1140" s="2"/>
      <c r="E1140" s="3" t="s">
        <v>212</v>
      </c>
      <c r="F1140" s="184">
        <f t="shared" ref="F1140:Z1140" si="595">(F946+F947)*$G$27</f>
        <v>4262.2799999999988</v>
      </c>
      <c r="G1140" s="73">
        <f t="shared" si="595"/>
        <v>4364.5747199999987</v>
      </c>
      <c r="H1140" s="73">
        <f t="shared" si="595"/>
        <v>5066.080911359998</v>
      </c>
      <c r="I1140" s="73">
        <f t="shared" si="595"/>
        <v>5447.0501958942705</v>
      </c>
      <c r="J1140" s="73">
        <f t="shared" si="595"/>
        <v>5856.6683706255217</v>
      </c>
      <c r="K1140" s="73">
        <f t="shared" si="595"/>
        <v>6297.0898320965607</v>
      </c>
      <c r="L1140" s="73">
        <f t="shared" si="595"/>
        <v>6448.2199880668777</v>
      </c>
      <c r="M1140" s="73">
        <f t="shared" si="595"/>
        <v>6602.9772677804831</v>
      </c>
      <c r="N1140" s="73">
        <f t="shared" si="595"/>
        <v>6761.4487222072148</v>
      </c>
      <c r="O1140" s="73">
        <f t="shared" si="595"/>
        <v>6923.7234915401887</v>
      </c>
      <c r="P1140" s="73">
        <f t="shared" si="595"/>
        <v>7089.8928553371534</v>
      </c>
      <c r="Q1140" s="73">
        <f t="shared" si="595"/>
        <v>7260.0502838652446</v>
      </c>
      <c r="R1140" s="73">
        <f t="shared" si="595"/>
        <v>7434.2914906780115</v>
      </c>
      <c r="S1140" s="73">
        <f t="shared" si="595"/>
        <v>7612.7144864542834</v>
      </c>
      <c r="T1140" s="73">
        <f t="shared" si="595"/>
        <v>7795.4196341291872</v>
      </c>
      <c r="U1140" s="73">
        <f t="shared" si="595"/>
        <v>7982.5097053482878</v>
      </c>
      <c r="V1140" s="73">
        <f t="shared" si="595"/>
        <v>8174.0899382766465</v>
      </c>
      <c r="W1140" s="73">
        <f t="shared" si="595"/>
        <v>8370.2680967952874</v>
      </c>
      <c r="X1140" s="73">
        <f t="shared" si="595"/>
        <v>8571.1545311183727</v>
      </c>
      <c r="Y1140" s="73">
        <f t="shared" si="595"/>
        <v>8776.8622398652151</v>
      </c>
      <c r="Z1140" s="105">
        <f t="shared" si="595"/>
        <v>8987.5069336219804</v>
      </c>
    </row>
    <row r="1141" spans="1:26" x14ac:dyDescent="0.25">
      <c r="A1141" s="1"/>
      <c r="B1141" s="10" t="s">
        <v>118</v>
      </c>
      <c r="C1141" s="2"/>
      <c r="D1141" s="2"/>
      <c r="E1141" s="3" t="s">
        <v>212</v>
      </c>
      <c r="F1141" s="184">
        <f t="shared" ref="F1141:Z1141" si="596">F857*$G$27</f>
        <v>4565.3938317596549</v>
      </c>
      <c r="G1141" s="73">
        <f t="shared" si="596"/>
        <v>4895.6820689689584</v>
      </c>
      <c r="H1141" s="73">
        <f t="shared" si="596"/>
        <v>4895.6820689689584</v>
      </c>
      <c r="I1141" s="73">
        <f t="shared" si="596"/>
        <v>4895.6820689689584</v>
      </c>
      <c r="J1141" s="73">
        <f t="shared" si="596"/>
        <v>4895.6820689689584</v>
      </c>
      <c r="K1141" s="73">
        <f t="shared" si="596"/>
        <v>4895.6820689689584</v>
      </c>
      <c r="L1141" s="73">
        <f t="shared" si="596"/>
        <v>4895.6820689689584</v>
      </c>
      <c r="M1141" s="73">
        <f t="shared" si="596"/>
        <v>4895.6820689689584</v>
      </c>
      <c r="N1141" s="73">
        <f t="shared" si="596"/>
        <v>4895.6820689689584</v>
      </c>
      <c r="O1141" s="73">
        <f t="shared" si="596"/>
        <v>4895.6820689689584</v>
      </c>
      <c r="P1141" s="73">
        <f t="shared" si="596"/>
        <v>4895.6820689689584</v>
      </c>
      <c r="Q1141" s="73">
        <f t="shared" si="596"/>
        <v>4895.6820689689584</v>
      </c>
      <c r="R1141" s="73">
        <f t="shared" si="596"/>
        <v>4895.6820689689584</v>
      </c>
      <c r="S1141" s="73">
        <f t="shared" si="596"/>
        <v>4895.6820689689584</v>
      </c>
      <c r="T1141" s="73">
        <f t="shared" si="596"/>
        <v>4895.6820689689584</v>
      </c>
      <c r="U1141" s="73">
        <f t="shared" si="596"/>
        <v>4895.6820689689584</v>
      </c>
      <c r="V1141" s="73">
        <f t="shared" si="596"/>
        <v>4895.6820689689584</v>
      </c>
      <c r="W1141" s="73">
        <f t="shared" si="596"/>
        <v>4895.6820689689584</v>
      </c>
      <c r="X1141" s="73">
        <f t="shared" si="596"/>
        <v>4895.6820689689584</v>
      </c>
      <c r="Y1141" s="73">
        <f t="shared" si="596"/>
        <v>4895.6820689689584</v>
      </c>
      <c r="Z1141" s="105">
        <f t="shared" si="596"/>
        <v>4895.6820689689584</v>
      </c>
    </row>
    <row r="1142" spans="1:26" x14ac:dyDescent="0.25">
      <c r="A1142" s="1"/>
      <c r="B1142" s="102" t="s">
        <v>120</v>
      </c>
      <c r="C1142" s="59"/>
      <c r="D1142" s="59"/>
      <c r="E1142" s="103" t="s">
        <v>212</v>
      </c>
      <c r="F1142" s="106">
        <f>F1140-F1141</f>
        <v>-303.11383175965602</v>
      </c>
      <c r="G1142" s="107">
        <f t="shared" ref="G1142:Z1142" si="597">G1140-G1141</f>
        <v>-531.10734896895974</v>
      </c>
      <c r="H1142" s="107">
        <f t="shared" si="597"/>
        <v>170.39884239103958</v>
      </c>
      <c r="I1142" s="107">
        <f t="shared" si="597"/>
        <v>551.36812692531203</v>
      </c>
      <c r="J1142" s="107">
        <f t="shared" si="597"/>
        <v>960.98630165656323</v>
      </c>
      <c r="K1142" s="107">
        <f t="shared" si="597"/>
        <v>1401.4077631276023</v>
      </c>
      <c r="L1142" s="107">
        <f t="shared" si="597"/>
        <v>1552.5379190979193</v>
      </c>
      <c r="M1142" s="107">
        <f t="shared" si="597"/>
        <v>1707.2951988115246</v>
      </c>
      <c r="N1142" s="107">
        <f t="shared" si="597"/>
        <v>1865.7666532382564</v>
      </c>
      <c r="O1142" s="107">
        <f t="shared" si="597"/>
        <v>2028.0414225712302</v>
      </c>
      <c r="P1142" s="107">
        <f t="shared" si="597"/>
        <v>2194.2107863681949</v>
      </c>
      <c r="Q1142" s="107">
        <f t="shared" si="597"/>
        <v>2364.3682148962862</v>
      </c>
      <c r="R1142" s="107">
        <f t="shared" si="597"/>
        <v>2538.6094217090531</v>
      </c>
      <c r="S1142" s="107">
        <f t="shared" si="597"/>
        <v>2717.0324174853249</v>
      </c>
      <c r="T1142" s="107">
        <f t="shared" si="597"/>
        <v>2899.7375651602288</v>
      </c>
      <c r="U1142" s="107">
        <f t="shared" si="597"/>
        <v>3086.8276363793293</v>
      </c>
      <c r="V1142" s="107">
        <f t="shared" si="597"/>
        <v>3278.4078693076881</v>
      </c>
      <c r="W1142" s="107">
        <f t="shared" si="597"/>
        <v>3474.586027826329</v>
      </c>
      <c r="X1142" s="107">
        <f t="shared" si="597"/>
        <v>3675.4724621494142</v>
      </c>
      <c r="Y1142" s="107">
        <f t="shared" si="597"/>
        <v>3881.1801708962566</v>
      </c>
      <c r="Z1142" s="108">
        <f t="shared" si="597"/>
        <v>4091.8248646530219</v>
      </c>
    </row>
    <row r="1143" spans="1:26" x14ac:dyDescent="0.25">
      <c r="A1143" s="1"/>
      <c r="B1143" s="10"/>
      <c r="C1143" s="2"/>
      <c r="D1143" s="2"/>
      <c r="E1143" s="3"/>
      <c r="F1143" s="184"/>
      <c r="G1143" s="73"/>
      <c r="H1143" s="73"/>
      <c r="I1143" s="73"/>
      <c r="J1143" s="73"/>
      <c r="K1143" s="73"/>
      <c r="L1143" s="73"/>
      <c r="M1143" s="73"/>
      <c r="N1143" s="73"/>
      <c r="O1143" s="73"/>
      <c r="P1143" s="73"/>
      <c r="Q1143" s="73"/>
      <c r="R1143" s="73"/>
      <c r="S1143" s="73"/>
      <c r="T1143" s="73"/>
      <c r="U1143" s="73"/>
      <c r="V1143" s="73"/>
      <c r="W1143" s="73"/>
      <c r="X1143" s="73"/>
      <c r="Y1143" s="73"/>
      <c r="Z1143" s="105"/>
    </row>
    <row r="1144" spans="1:26" x14ac:dyDescent="0.25">
      <c r="A1144" s="1"/>
      <c r="B1144" s="10" t="s">
        <v>116</v>
      </c>
      <c r="C1144" s="2"/>
      <c r="D1144" s="2"/>
      <c r="E1144" s="3" t="s">
        <v>212</v>
      </c>
      <c r="F1144" s="184">
        <f t="shared" ref="F1144:Z1144" si="598">(F953+F954)*$G$28</f>
        <v>3009.6</v>
      </c>
      <c r="G1144" s="73">
        <f t="shared" si="598"/>
        <v>3054.7439999999997</v>
      </c>
      <c r="H1144" s="73">
        <f t="shared" si="598"/>
        <v>3514.5610762499987</v>
      </c>
      <c r="I1144" s="73">
        <f t="shared" si="598"/>
        <v>3745.6434670134358</v>
      </c>
      <c r="J1144" s="73">
        <f t="shared" si="598"/>
        <v>3991.919524969569</v>
      </c>
      <c r="K1144" s="73">
        <f t="shared" si="598"/>
        <v>4254.3882337363184</v>
      </c>
      <c r="L1144" s="73">
        <f t="shared" si="598"/>
        <v>4318.2040572423621</v>
      </c>
      <c r="M1144" s="73">
        <f t="shared" si="598"/>
        <v>4382.9771181009964</v>
      </c>
      <c r="N1144" s="73">
        <f t="shared" si="598"/>
        <v>4448.7217748725116</v>
      </c>
      <c r="O1144" s="73">
        <f t="shared" si="598"/>
        <v>4515.4526014955991</v>
      </c>
      <c r="P1144" s="73">
        <f t="shared" si="598"/>
        <v>4583.1843905180322</v>
      </c>
      <c r="Q1144" s="73">
        <f t="shared" si="598"/>
        <v>4651.9321563758022</v>
      </c>
      <c r="R1144" s="73">
        <f t="shared" si="598"/>
        <v>4721.7111387214391</v>
      </c>
      <c r="S1144" s="73">
        <f t="shared" si="598"/>
        <v>4792.5368058022605</v>
      </c>
      <c r="T1144" s="73">
        <f t="shared" si="598"/>
        <v>4864.4248578892939</v>
      </c>
      <c r="U1144" s="73">
        <f t="shared" si="598"/>
        <v>4937.391230757632</v>
      </c>
      <c r="V1144" s="73">
        <f t="shared" si="598"/>
        <v>5011.4520992189964</v>
      </c>
      <c r="W1144" s="73">
        <f t="shared" si="598"/>
        <v>5086.6238807072805</v>
      </c>
      <c r="X1144" s="73">
        <f t="shared" si="598"/>
        <v>5162.9232389178896</v>
      </c>
      <c r="Y1144" s="73">
        <f t="shared" si="598"/>
        <v>5240.3670875016569</v>
      </c>
      <c r="Z1144" s="105">
        <f t="shared" si="598"/>
        <v>5318.972593814181</v>
      </c>
    </row>
    <row r="1145" spans="1:26" x14ac:dyDescent="0.25">
      <c r="A1145" s="1"/>
      <c r="B1145" s="10" t="s">
        <v>119</v>
      </c>
      <c r="C1145" s="2"/>
      <c r="D1145" s="2"/>
      <c r="E1145" s="3" t="s">
        <v>212</v>
      </c>
      <c r="F1145" s="184">
        <f t="shared" ref="F1145:Z1145" si="599">F865*$G$28</f>
        <v>1935.2045916298284</v>
      </c>
      <c r="G1145" s="73">
        <f t="shared" si="599"/>
        <v>2080.3869428565727</v>
      </c>
      <c r="H1145" s="73">
        <f t="shared" si="599"/>
        <v>2080.3869428565727</v>
      </c>
      <c r="I1145" s="73">
        <f t="shared" si="599"/>
        <v>2080.3869428565727</v>
      </c>
      <c r="J1145" s="73">
        <f t="shared" si="599"/>
        <v>2080.3869428565727</v>
      </c>
      <c r="K1145" s="73">
        <f t="shared" si="599"/>
        <v>2080.3869428565727</v>
      </c>
      <c r="L1145" s="73">
        <f t="shared" si="599"/>
        <v>2080.3869428565727</v>
      </c>
      <c r="M1145" s="73">
        <f t="shared" si="599"/>
        <v>2080.3869428565727</v>
      </c>
      <c r="N1145" s="73">
        <f t="shared" si="599"/>
        <v>2080.3869428565727</v>
      </c>
      <c r="O1145" s="73">
        <f t="shared" si="599"/>
        <v>2080.3869428565727</v>
      </c>
      <c r="P1145" s="73">
        <f t="shared" si="599"/>
        <v>2080.3869428565727</v>
      </c>
      <c r="Q1145" s="73">
        <f t="shared" si="599"/>
        <v>2080.3869428565727</v>
      </c>
      <c r="R1145" s="73">
        <f t="shared" si="599"/>
        <v>2080.3869428565727</v>
      </c>
      <c r="S1145" s="73">
        <f t="shared" si="599"/>
        <v>2080.3869428565727</v>
      </c>
      <c r="T1145" s="73">
        <f t="shared" si="599"/>
        <v>2080.3869428565727</v>
      </c>
      <c r="U1145" s="73">
        <f t="shared" si="599"/>
        <v>2080.3869428565727</v>
      </c>
      <c r="V1145" s="73">
        <f t="shared" si="599"/>
        <v>2080.3869428565727</v>
      </c>
      <c r="W1145" s="73">
        <f t="shared" si="599"/>
        <v>2080.3869428565727</v>
      </c>
      <c r="X1145" s="73">
        <f t="shared" si="599"/>
        <v>2080.3869428565727</v>
      </c>
      <c r="Y1145" s="73">
        <f t="shared" si="599"/>
        <v>2080.3869428565727</v>
      </c>
      <c r="Z1145" s="105">
        <f t="shared" si="599"/>
        <v>2080.3869428565727</v>
      </c>
    </row>
    <row r="1146" spans="1:26" x14ac:dyDescent="0.25">
      <c r="B1146" s="102" t="s">
        <v>121</v>
      </c>
      <c r="C1146" s="59"/>
      <c r="D1146" s="59"/>
      <c r="E1146" s="103" t="s">
        <v>212</v>
      </c>
      <c r="F1146" s="106">
        <f>F1144-F1145</f>
        <v>1074.3954083701715</v>
      </c>
      <c r="G1146" s="107">
        <f t="shared" ref="G1146:Z1146" si="600">G1144-G1145</f>
        <v>974.35705714342703</v>
      </c>
      <c r="H1146" s="107">
        <f t="shared" si="600"/>
        <v>1434.174133393426</v>
      </c>
      <c r="I1146" s="107">
        <f t="shared" si="600"/>
        <v>1665.2565241568632</v>
      </c>
      <c r="J1146" s="107">
        <f t="shared" si="600"/>
        <v>1911.5325821129964</v>
      </c>
      <c r="K1146" s="107">
        <f t="shared" si="600"/>
        <v>2174.0012908797457</v>
      </c>
      <c r="L1146" s="107">
        <f t="shared" si="600"/>
        <v>2237.8171143857894</v>
      </c>
      <c r="M1146" s="107">
        <f t="shared" si="600"/>
        <v>2302.5901752444238</v>
      </c>
      <c r="N1146" s="107">
        <f t="shared" si="600"/>
        <v>2368.3348320159389</v>
      </c>
      <c r="O1146" s="107">
        <f t="shared" si="600"/>
        <v>2435.0656586390264</v>
      </c>
      <c r="P1146" s="107">
        <f t="shared" si="600"/>
        <v>2502.7974476614595</v>
      </c>
      <c r="Q1146" s="107">
        <f t="shared" si="600"/>
        <v>2571.5452135192295</v>
      </c>
      <c r="R1146" s="107">
        <f t="shared" si="600"/>
        <v>2641.3241958648664</v>
      </c>
      <c r="S1146" s="107">
        <f t="shared" si="600"/>
        <v>2712.1498629456878</v>
      </c>
      <c r="T1146" s="107">
        <f t="shared" si="600"/>
        <v>2784.0379150327212</v>
      </c>
      <c r="U1146" s="107">
        <f t="shared" si="600"/>
        <v>2857.0042879010593</v>
      </c>
      <c r="V1146" s="107">
        <f t="shared" si="600"/>
        <v>2931.0651563624237</v>
      </c>
      <c r="W1146" s="107">
        <f t="shared" si="600"/>
        <v>3006.2369378507078</v>
      </c>
      <c r="X1146" s="107">
        <f t="shared" si="600"/>
        <v>3082.536296061317</v>
      </c>
      <c r="Y1146" s="107">
        <f t="shared" si="600"/>
        <v>3159.9801446450842</v>
      </c>
      <c r="Z1146" s="108">
        <f t="shared" si="600"/>
        <v>3238.5856509576083</v>
      </c>
    </row>
    <row r="1147" spans="1:26" x14ac:dyDescent="0.25">
      <c r="B1147" s="10"/>
      <c r="C1147" s="2"/>
      <c r="D1147" s="2"/>
      <c r="E1147" s="3"/>
      <c r="F1147" s="146"/>
      <c r="G1147" s="73"/>
      <c r="H1147" s="73"/>
      <c r="I1147" s="73"/>
      <c r="J1147" s="73"/>
      <c r="K1147" s="73"/>
      <c r="L1147" s="73"/>
      <c r="M1147" s="73"/>
      <c r="N1147" s="73"/>
      <c r="O1147" s="73"/>
      <c r="P1147" s="73"/>
      <c r="Q1147" s="73"/>
      <c r="R1147" s="73"/>
      <c r="S1147" s="73"/>
      <c r="T1147" s="73"/>
      <c r="U1147" s="73"/>
      <c r="V1147" s="73"/>
      <c r="W1147" s="73"/>
      <c r="X1147" s="73"/>
      <c r="Y1147" s="73"/>
      <c r="Z1147" s="105"/>
    </row>
    <row r="1148" spans="1:26" x14ac:dyDescent="0.25">
      <c r="B1148" s="10" t="s">
        <v>219</v>
      </c>
      <c r="C1148" s="2"/>
      <c r="D1148" s="2"/>
      <c r="E1148" s="3" t="s">
        <v>212</v>
      </c>
      <c r="F1148" s="184">
        <f t="shared" ref="F1148:Z1148" si="601">(F974+F975)*$G$29</f>
        <v>13331.587499999996</v>
      </c>
      <c r="G1148" s="73">
        <f t="shared" si="601"/>
        <v>13331.587499999996</v>
      </c>
      <c r="H1148" s="73">
        <f t="shared" si="601"/>
        <v>14491.435612499996</v>
      </c>
      <c r="I1148" s="73">
        <f t="shared" si="601"/>
        <v>15752.190510787492</v>
      </c>
      <c r="J1148" s="73">
        <f t="shared" si="601"/>
        <v>17122.631085226003</v>
      </c>
      <c r="K1148" s="73">
        <f t="shared" si="601"/>
        <v>18612.299989640669</v>
      </c>
      <c r="L1148" s="73">
        <f t="shared" si="601"/>
        <v>18612.299989640669</v>
      </c>
      <c r="M1148" s="73">
        <f t="shared" si="601"/>
        <v>18612.299989640669</v>
      </c>
      <c r="N1148" s="73">
        <f t="shared" si="601"/>
        <v>18612.299989640669</v>
      </c>
      <c r="O1148" s="73">
        <f t="shared" si="601"/>
        <v>18612.299989640669</v>
      </c>
      <c r="P1148" s="73">
        <f t="shared" si="601"/>
        <v>18612.299989640669</v>
      </c>
      <c r="Q1148" s="73">
        <f t="shared" si="601"/>
        <v>18612.299989640669</v>
      </c>
      <c r="R1148" s="73">
        <f t="shared" si="601"/>
        <v>18612.299989640669</v>
      </c>
      <c r="S1148" s="73">
        <f t="shared" si="601"/>
        <v>18612.299989640669</v>
      </c>
      <c r="T1148" s="73">
        <f t="shared" si="601"/>
        <v>18612.299989640669</v>
      </c>
      <c r="U1148" s="73">
        <f t="shared" si="601"/>
        <v>18612.299989640669</v>
      </c>
      <c r="V1148" s="73">
        <f t="shared" si="601"/>
        <v>18612.299989640669</v>
      </c>
      <c r="W1148" s="73">
        <f t="shared" si="601"/>
        <v>18612.299989640669</v>
      </c>
      <c r="X1148" s="73">
        <f t="shared" si="601"/>
        <v>18612.299989640669</v>
      </c>
      <c r="Y1148" s="73">
        <f t="shared" si="601"/>
        <v>18612.299989640669</v>
      </c>
      <c r="Z1148" s="105">
        <f t="shared" si="601"/>
        <v>18612.299989640669</v>
      </c>
    </row>
    <row r="1149" spans="1:26" x14ac:dyDescent="0.25">
      <c r="B1149" s="10" t="s">
        <v>220</v>
      </c>
      <c r="C1149" s="2"/>
      <c r="D1149" s="2"/>
      <c r="E1149" s="3" t="s">
        <v>212</v>
      </c>
      <c r="F1149" s="184">
        <f t="shared" ref="F1149:Z1149" si="602">F901*$G$29</f>
        <v>13857.41469</v>
      </c>
      <c r="G1149" s="73">
        <f t="shared" si="602"/>
        <v>16067.94294732558</v>
      </c>
      <c r="H1149" s="73">
        <f t="shared" si="602"/>
        <v>15437.94294732558</v>
      </c>
      <c r="I1149" s="73">
        <f t="shared" si="602"/>
        <v>15437.94294732558</v>
      </c>
      <c r="J1149" s="73">
        <f t="shared" si="602"/>
        <v>15437.94294732558</v>
      </c>
      <c r="K1149" s="73">
        <f t="shared" si="602"/>
        <v>15437.94294732558</v>
      </c>
      <c r="L1149" s="73">
        <f t="shared" si="602"/>
        <v>15437.94294732558</v>
      </c>
      <c r="M1149" s="73">
        <f t="shared" si="602"/>
        <v>15437.94294732558</v>
      </c>
      <c r="N1149" s="73">
        <f t="shared" si="602"/>
        <v>15437.94294732558</v>
      </c>
      <c r="O1149" s="73">
        <f t="shared" si="602"/>
        <v>15437.94294732558</v>
      </c>
      <c r="P1149" s="73">
        <f t="shared" si="602"/>
        <v>15437.94294732558</v>
      </c>
      <c r="Q1149" s="73">
        <f t="shared" si="602"/>
        <v>15437.94294732558</v>
      </c>
      <c r="R1149" s="73">
        <f t="shared" si="602"/>
        <v>15437.94294732558</v>
      </c>
      <c r="S1149" s="73">
        <f t="shared" si="602"/>
        <v>15437.94294732558</v>
      </c>
      <c r="T1149" s="73">
        <f t="shared" si="602"/>
        <v>15437.94294732558</v>
      </c>
      <c r="U1149" s="73">
        <f t="shared" si="602"/>
        <v>15437.94294732558</v>
      </c>
      <c r="V1149" s="73">
        <f t="shared" si="602"/>
        <v>15437.94294732558</v>
      </c>
      <c r="W1149" s="73">
        <f t="shared" si="602"/>
        <v>15437.94294732558</v>
      </c>
      <c r="X1149" s="73">
        <f t="shared" si="602"/>
        <v>15437.94294732558</v>
      </c>
      <c r="Y1149" s="73">
        <f t="shared" si="602"/>
        <v>15437.94294732558</v>
      </c>
      <c r="Z1149" s="105">
        <f t="shared" si="602"/>
        <v>15437.94294732558</v>
      </c>
    </row>
    <row r="1150" spans="1:26" x14ac:dyDescent="0.25">
      <c r="B1150" s="102" t="s">
        <v>221</v>
      </c>
      <c r="C1150" s="59"/>
      <c r="D1150" s="59"/>
      <c r="E1150" s="103" t="s">
        <v>212</v>
      </c>
      <c r="F1150" s="106">
        <f>F1148-F1149</f>
        <v>-525.82719000000361</v>
      </c>
      <c r="G1150" s="107">
        <f t="shared" ref="G1150:K1150" si="603">G1148-G1149</f>
        <v>-2736.3554473255845</v>
      </c>
      <c r="H1150" s="107">
        <f t="shared" si="603"/>
        <v>-946.50733482558462</v>
      </c>
      <c r="I1150" s="107">
        <f t="shared" si="603"/>
        <v>314.24756346191134</v>
      </c>
      <c r="J1150" s="107">
        <f t="shared" si="603"/>
        <v>1684.6881379004226</v>
      </c>
      <c r="K1150" s="107">
        <f t="shared" si="603"/>
        <v>3174.3570423150886</v>
      </c>
      <c r="L1150" s="107">
        <f>L1148-L1149</f>
        <v>3174.3570423150886</v>
      </c>
      <c r="M1150" s="107">
        <f t="shared" ref="M1150:Z1150" si="604">M1148-M1149</f>
        <v>3174.3570423150886</v>
      </c>
      <c r="N1150" s="107">
        <f t="shared" si="604"/>
        <v>3174.3570423150886</v>
      </c>
      <c r="O1150" s="107">
        <f t="shared" si="604"/>
        <v>3174.3570423150886</v>
      </c>
      <c r="P1150" s="107">
        <f t="shared" si="604"/>
        <v>3174.3570423150886</v>
      </c>
      <c r="Q1150" s="107">
        <f t="shared" si="604"/>
        <v>3174.3570423150886</v>
      </c>
      <c r="R1150" s="107">
        <f t="shared" si="604"/>
        <v>3174.3570423150886</v>
      </c>
      <c r="S1150" s="107">
        <f t="shared" si="604"/>
        <v>3174.3570423150886</v>
      </c>
      <c r="T1150" s="107">
        <f t="shared" si="604"/>
        <v>3174.3570423150886</v>
      </c>
      <c r="U1150" s="107">
        <f t="shared" si="604"/>
        <v>3174.3570423150886</v>
      </c>
      <c r="V1150" s="107">
        <f t="shared" si="604"/>
        <v>3174.3570423150886</v>
      </c>
      <c r="W1150" s="107">
        <f t="shared" si="604"/>
        <v>3174.3570423150886</v>
      </c>
      <c r="X1150" s="107">
        <f t="shared" si="604"/>
        <v>3174.3570423150886</v>
      </c>
      <c r="Y1150" s="107">
        <f t="shared" si="604"/>
        <v>3174.3570423150886</v>
      </c>
      <c r="Z1150" s="108">
        <f t="shared" si="604"/>
        <v>3174.3570423150886</v>
      </c>
    </row>
    <row r="1151" spans="1:26" x14ac:dyDescent="0.25">
      <c r="B1151" s="10"/>
      <c r="C1151" s="2"/>
      <c r="D1151" s="2"/>
      <c r="E1151" s="3"/>
      <c r="F1151" s="184"/>
      <c r="G1151" s="73"/>
      <c r="H1151" s="73"/>
      <c r="I1151" s="73"/>
      <c r="J1151" s="73"/>
      <c r="K1151" s="73"/>
      <c r="L1151" s="73"/>
      <c r="M1151" s="73"/>
      <c r="N1151" s="73"/>
      <c r="O1151" s="73"/>
      <c r="P1151" s="73"/>
      <c r="Q1151" s="73"/>
      <c r="R1151" s="73"/>
      <c r="S1151" s="73"/>
      <c r="T1151" s="73"/>
      <c r="U1151" s="73"/>
      <c r="V1151" s="73"/>
      <c r="W1151" s="73"/>
      <c r="X1151" s="73"/>
      <c r="Y1151" s="73"/>
      <c r="Z1151" s="105"/>
    </row>
    <row r="1152" spans="1:26" x14ac:dyDescent="0.25">
      <c r="A1152" s="1"/>
      <c r="B1152" s="10" t="s">
        <v>17</v>
      </c>
      <c r="C1152" s="2"/>
      <c r="D1152" s="2"/>
      <c r="E1152" s="3" t="s">
        <v>212</v>
      </c>
      <c r="F1152" s="184">
        <f>F1140+F1144+F1148</f>
        <v>20603.467499999995</v>
      </c>
      <c r="G1152" s="73">
        <f t="shared" ref="G1152:Z1152" si="605">G1140+G1144+G1148</f>
        <v>20750.906219999993</v>
      </c>
      <c r="H1152" s="73">
        <f t="shared" si="605"/>
        <v>23072.077600109995</v>
      </c>
      <c r="I1152" s="73">
        <f t="shared" si="605"/>
        <v>24944.884173695198</v>
      </c>
      <c r="J1152" s="73">
        <f t="shared" si="605"/>
        <v>26971.218980821093</v>
      </c>
      <c r="K1152" s="73">
        <f t="shared" si="605"/>
        <v>29163.778055473547</v>
      </c>
      <c r="L1152" s="73">
        <f t="shared" si="605"/>
        <v>29378.724034949908</v>
      </c>
      <c r="M1152" s="73">
        <f t="shared" si="605"/>
        <v>29598.254375522149</v>
      </c>
      <c r="N1152" s="73">
        <f t="shared" si="605"/>
        <v>29822.470486720395</v>
      </c>
      <c r="O1152" s="73">
        <f t="shared" si="605"/>
        <v>30051.476082676458</v>
      </c>
      <c r="P1152" s="73">
        <f t="shared" si="605"/>
        <v>30285.377235495856</v>
      </c>
      <c r="Q1152" s="73">
        <f t="shared" si="605"/>
        <v>30524.282429881714</v>
      </c>
      <c r="R1152" s="73">
        <f t="shared" si="605"/>
        <v>30768.302619040121</v>
      </c>
      <c r="S1152" s="73">
        <f t="shared" si="605"/>
        <v>31017.551281897213</v>
      </c>
      <c r="T1152" s="73">
        <f t="shared" si="605"/>
        <v>31272.14448165915</v>
      </c>
      <c r="U1152" s="73">
        <f t="shared" si="605"/>
        <v>31532.200925746591</v>
      </c>
      <c r="V1152" s="73">
        <f t="shared" si="605"/>
        <v>31797.842027136314</v>
      </c>
      <c r="W1152" s="73">
        <f t="shared" si="605"/>
        <v>32069.191967143237</v>
      </c>
      <c r="X1152" s="73">
        <f t="shared" si="605"/>
        <v>32346.377759676932</v>
      </c>
      <c r="Y1152" s="73">
        <f t="shared" si="605"/>
        <v>32629.529317007542</v>
      </c>
      <c r="Z1152" s="105">
        <f t="shared" si="605"/>
        <v>32918.77951707683</v>
      </c>
    </row>
    <row r="1153" spans="1:26" x14ac:dyDescent="0.25">
      <c r="A1153" s="1"/>
      <c r="B1153" s="10" t="s">
        <v>19</v>
      </c>
      <c r="C1153" s="2"/>
      <c r="D1153" s="2"/>
      <c r="E1153" s="3" t="s">
        <v>212</v>
      </c>
      <c r="F1153" s="184">
        <f>F1141+F1145+F1149</f>
        <v>20358.013113389483</v>
      </c>
      <c r="G1153" s="73">
        <f t="shared" ref="G1153:Z1153" si="606">G1141+G1145+G1149</f>
        <v>23044.01195915111</v>
      </c>
      <c r="H1153" s="73">
        <f t="shared" si="606"/>
        <v>22414.01195915111</v>
      </c>
      <c r="I1153" s="73">
        <f t="shared" si="606"/>
        <v>22414.01195915111</v>
      </c>
      <c r="J1153" s="73">
        <f t="shared" si="606"/>
        <v>22414.01195915111</v>
      </c>
      <c r="K1153" s="73">
        <f t="shared" si="606"/>
        <v>22414.01195915111</v>
      </c>
      <c r="L1153" s="73">
        <f t="shared" si="606"/>
        <v>22414.01195915111</v>
      </c>
      <c r="M1153" s="73">
        <f t="shared" si="606"/>
        <v>22414.01195915111</v>
      </c>
      <c r="N1153" s="73">
        <f t="shared" si="606"/>
        <v>22414.01195915111</v>
      </c>
      <c r="O1153" s="73">
        <f t="shared" si="606"/>
        <v>22414.01195915111</v>
      </c>
      <c r="P1153" s="73">
        <f t="shared" si="606"/>
        <v>22414.01195915111</v>
      </c>
      <c r="Q1153" s="73">
        <f t="shared" si="606"/>
        <v>22414.01195915111</v>
      </c>
      <c r="R1153" s="73">
        <f t="shared" si="606"/>
        <v>22414.01195915111</v>
      </c>
      <c r="S1153" s="73">
        <f t="shared" si="606"/>
        <v>22414.01195915111</v>
      </c>
      <c r="T1153" s="73">
        <f t="shared" si="606"/>
        <v>22414.01195915111</v>
      </c>
      <c r="U1153" s="73">
        <f t="shared" si="606"/>
        <v>22414.01195915111</v>
      </c>
      <c r="V1153" s="73">
        <f t="shared" si="606"/>
        <v>22414.01195915111</v>
      </c>
      <c r="W1153" s="73">
        <f t="shared" si="606"/>
        <v>22414.01195915111</v>
      </c>
      <c r="X1153" s="73">
        <f t="shared" si="606"/>
        <v>22414.01195915111</v>
      </c>
      <c r="Y1153" s="73">
        <f t="shared" si="606"/>
        <v>22414.01195915111</v>
      </c>
      <c r="Z1153" s="105">
        <f t="shared" si="606"/>
        <v>22414.01195915111</v>
      </c>
    </row>
    <row r="1154" spans="1:26" x14ac:dyDescent="0.25">
      <c r="A1154" s="1"/>
      <c r="B1154" s="102" t="s">
        <v>138</v>
      </c>
      <c r="C1154" s="59"/>
      <c r="D1154" s="59"/>
      <c r="E1154" s="103" t="s">
        <v>212</v>
      </c>
      <c r="F1154" s="106">
        <f>F1152-F1153</f>
        <v>245.4543866105123</v>
      </c>
      <c r="G1154" s="107">
        <f t="shared" ref="G1154:Z1154" si="607">G1152-G1153</f>
        <v>-2293.1057391511167</v>
      </c>
      <c r="H1154" s="107">
        <f t="shared" si="607"/>
        <v>658.06564095888461</v>
      </c>
      <c r="I1154" s="107">
        <f t="shared" si="607"/>
        <v>2530.8722145440879</v>
      </c>
      <c r="J1154" s="107">
        <f t="shared" si="607"/>
        <v>4557.2070216699831</v>
      </c>
      <c r="K1154" s="107">
        <f t="shared" si="607"/>
        <v>6749.7660963224371</v>
      </c>
      <c r="L1154" s="107">
        <f t="shared" si="607"/>
        <v>6964.7120757987977</v>
      </c>
      <c r="M1154" s="107">
        <f t="shared" si="607"/>
        <v>7184.2424163710384</v>
      </c>
      <c r="N1154" s="107">
        <f t="shared" si="607"/>
        <v>7408.4585275692843</v>
      </c>
      <c r="O1154" s="107">
        <f t="shared" si="607"/>
        <v>7637.4641235253475</v>
      </c>
      <c r="P1154" s="107">
        <f t="shared" si="607"/>
        <v>7871.3652763447462</v>
      </c>
      <c r="Q1154" s="107">
        <f t="shared" si="607"/>
        <v>8110.2704707306038</v>
      </c>
      <c r="R1154" s="107">
        <f t="shared" si="607"/>
        <v>8354.2906598890113</v>
      </c>
      <c r="S1154" s="107">
        <f t="shared" si="607"/>
        <v>8603.5393227461027</v>
      </c>
      <c r="T1154" s="107">
        <f t="shared" si="607"/>
        <v>8858.13252250804</v>
      </c>
      <c r="U1154" s="107">
        <f t="shared" si="607"/>
        <v>9118.1889665954805</v>
      </c>
      <c r="V1154" s="107">
        <f t="shared" si="607"/>
        <v>9383.8300679852036</v>
      </c>
      <c r="W1154" s="107">
        <f t="shared" si="607"/>
        <v>9655.1800079921268</v>
      </c>
      <c r="X1154" s="107">
        <f t="shared" si="607"/>
        <v>9932.3658005258221</v>
      </c>
      <c r="Y1154" s="107">
        <f t="shared" si="607"/>
        <v>10215.517357856432</v>
      </c>
      <c r="Z1154" s="108">
        <f t="shared" si="607"/>
        <v>10504.767557925719</v>
      </c>
    </row>
    <row r="1155" spans="1:26" x14ac:dyDescent="0.25">
      <c r="B1155" s="10"/>
      <c r="C1155" s="2"/>
      <c r="D1155" s="2"/>
      <c r="E1155" s="3"/>
      <c r="F1155" s="184"/>
      <c r="G1155" s="73"/>
      <c r="H1155" s="73"/>
      <c r="I1155" s="73"/>
      <c r="J1155" s="73"/>
      <c r="K1155" s="73"/>
      <c r="L1155" s="73"/>
      <c r="M1155" s="73"/>
      <c r="N1155" s="73"/>
      <c r="O1155" s="73"/>
      <c r="P1155" s="73"/>
      <c r="Q1155" s="73"/>
      <c r="R1155" s="73"/>
      <c r="S1155" s="73"/>
      <c r="T1155" s="73"/>
      <c r="U1155" s="73"/>
      <c r="V1155" s="73"/>
      <c r="W1155" s="73"/>
      <c r="X1155" s="73"/>
      <c r="Y1155" s="73"/>
      <c r="Z1155" s="105"/>
    </row>
    <row r="1156" spans="1:26" x14ac:dyDescent="0.25">
      <c r="B1156" s="43"/>
      <c r="C1156" s="44" t="s">
        <v>21</v>
      </c>
      <c r="D1156" s="44"/>
      <c r="E1156" s="45"/>
      <c r="F1156" s="197"/>
      <c r="G1156" s="198"/>
      <c r="H1156" s="198"/>
      <c r="I1156" s="198"/>
      <c r="J1156" s="198"/>
      <c r="K1156" s="198"/>
      <c r="L1156" s="198"/>
      <c r="M1156" s="198"/>
      <c r="N1156" s="198"/>
      <c r="O1156" s="198"/>
      <c r="P1156" s="198"/>
      <c r="Q1156" s="198"/>
      <c r="R1156" s="198"/>
      <c r="S1156" s="198"/>
      <c r="T1156" s="198"/>
      <c r="U1156" s="198"/>
      <c r="V1156" s="198"/>
      <c r="W1156" s="198"/>
      <c r="X1156" s="198"/>
      <c r="Y1156" s="198"/>
      <c r="Z1156" s="199"/>
    </row>
    <row r="1157" spans="1:26" x14ac:dyDescent="0.25">
      <c r="B1157" s="10" t="s">
        <v>92</v>
      </c>
      <c r="C1157" s="4"/>
      <c r="D1157" s="4"/>
      <c r="E1157" s="4"/>
      <c r="F1157" s="185">
        <f>F1142-F1125</f>
        <v>0</v>
      </c>
      <c r="G1157" s="147">
        <f t="shared" ref="G1157:H1157" si="608">G1142-G1125</f>
        <v>-330.28823720930359</v>
      </c>
      <c r="H1157" s="147">
        <f t="shared" si="608"/>
        <v>266.46816087069601</v>
      </c>
      <c r="I1157" s="147">
        <f>I1142-I1125</f>
        <v>540.17365708624857</v>
      </c>
      <c r="J1157" s="147">
        <f t="shared" ref="J1157:Z1157" si="609">J1142-J1125</f>
        <v>839.95371257912939</v>
      </c>
      <c r="K1157" s="147">
        <f t="shared" si="609"/>
        <v>1167.9009399500783</v>
      </c>
      <c r="L1157" s="147">
        <f t="shared" si="609"/>
        <v>1203.8574802019029</v>
      </c>
      <c r="M1157" s="147">
        <f t="shared" si="609"/>
        <v>1240.6769774197719</v>
      </c>
      <c r="N1157" s="147">
        <f t="shared" si="609"/>
        <v>1278.3801425708689</v>
      </c>
      <c r="O1157" s="147">
        <f t="shared" si="609"/>
        <v>1316.9881836855939</v>
      </c>
      <c r="P1157" s="147">
        <f t="shared" si="609"/>
        <v>1356.5228177870722</v>
      </c>
      <c r="Q1157" s="147">
        <f t="shared" si="609"/>
        <v>1397.0062831069845</v>
      </c>
      <c r="R1157" s="147">
        <f t="shared" si="609"/>
        <v>1438.4613515945757</v>
      </c>
      <c r="S1157" s="147">
        <f t="shared" si="609"/>
        <v>1480.9113417258686</v>
      </c>
      <c r="T1157" s="147">
        <f t="shared" si="609"/>
        <v>1524.3801316203135</v>
      </c>
      <c r="U1157" s="147">
        <f t="shared" si="609"/>
        <v>1568.8921724722231</v>
      </c>
      <c r="V1157" s="147">
        <f t="shared" si="609"/>
        <v>1614.4725023045812</v>
      </c>
      <c r="W1157" s="147">
        <f t="shared" si="609"/>
        <v>1661.1467600529149</v>
      </c>
      <c r="X1157" s="147">
        <f t="shared" si="609"/>
        <v>1708.9411999872073</v>
      </c>
      <c r="Y1157" s="147">
        <f t="shared" si="609"/>
        <v>1757.8827064799243</v>
      </c>
      <c r="Z1157" s="148">
        <f t="shared" si="609"/>
        <v>1807.9988091284649</v>
      </c>
    </row>
    <row r="1158" spans="1:26" x14ac:dyDescent="0.25">
      <c r="B1158" s="80" t="s">
        <v>30</v>
      </c>
      <c r="C1158" s="65"/>
      <c r="D1158" s="65"/>
      <c r="E1158" s="65"/>
      <c r="F1158" s="386">
        <f>NPV(G231,H1157:Z1157)+G1157</f>
        <v>7756.5135182732756</v>
      </c>
      <c r="G1158" s="67"/>
      <c r="H1158" s="73"/>
      <c r="I1158" s="73"/>
      <c r="J1158" s="73"/>
      <c r="K1158" s="73"/>
      <c r="L1158" s="73"/>
      <c r="M1158" s="73"/>
      <c r="N1158" s="73"/>
      <c r="O1158" s="73"/>
      <c r="P1158" s="73"/>
      <c r="Q1158" s="73"/>
      <c r="R1158" s="73"/>
      <c r="S1158" s="73"/>
      <c r="T1158" s="73"/>
      <c r="U1158" s="73"/>
      <c r="V1158" s="73"/>
      <c r="W1158" s="73"/>
      <c r="X1158" s="73"/>
      <c r="Y1158" s="73"/>
      <c r="Z1158" s="105"/>
    </row>
    <row r="1159" spans="1:26" x14ac:dyDescent="0.25">
      <c r="B1159" s="12"/>
      <c r="C1159" s="4"/>
      <c r="D1159" s="4"/>
      <c r="E1159" s="4"/>
      <c r="F1159" s="146"/>
      <c r="G1159" s="73"/>
      <c r="H1159" s="73"/>
      <c r="I1159" s="73"/>
      <c r="J1159" s="73"/>
      <c r="K1159" s="73"/>
      <c r="L1159" s="73"/>
      <c r="M1159" s="73"/>
      <c r="N1159" s="73"/>
      <c r="O1159" s="73"/>
      <c r="P1159" s="73"/>
      <c r="Q1159" s="73"/>
      <c r="R1159" s="73"/>
      <c r="S1159" s="73"/>
      <c r="T1159" s="73"/>
      <c r="U1159" s="73"/>
      <c r="V1159" s="73"/>
      <c r="W1159" s="73"/>
      <c r="X1159" s="73"/>
      <c r="Y1159" s="73"/>
      <c r="Z1159" s="105"/>
    </row>
    <row r="1160" spans="1:26" x14ac:dyDescent="0.25">
      <c r="B1160" s="10" t="s">
        <v>122</v>
      </c>
      <c r="C1160" s="4"/>
      <c r="D1160" s="4"/>
      <c r="E1160" s="4"/>
      <c r="F1160" s="185">
        <f>F1146-F1129</f>
        <v>0</v>
      </c>
      <c r="G1160" s="147">
        <f t="shared" ref="G1160:Z1160" si="610">G1146-G1129</f>
        <v>-145.18235122674423</v>
      </c>
      <c r="H1160" s="147">
        <f t="shared" si="610"/>
        <v>268.81356502325525</v>
      </c>
      <c r="I1160" s="147">
        <f t="shared" si="610"/>
        <v>453.38747838669315</v>
      </c>
      <c r="J1160" s="147">
        <f t="shared" si="610"/>
        <v>652.45743178182693</v>
      </c>
      <c r="K1160" s="147">
        <f t="shared" si="610"/>
        <v>867.01194441916141</v>
      </c>
      <c r="L1160" s="147">
        <f t="shared" si="610"/>
        <v>882.19485885384984</v>
      </c>
      <c r="M1160" s="147">
        <f t="shared" si="610"/>
        <v>897.60551700505812</v>
      </c>
      <c r="N1160" s="147">
        <f t="shared" si="610"/>
        <v>913.24733502853542</v>
      </c>
      <c r="O1160" s="147">
        <f t="shared" si="610"/>
        <v>929.12378032236484</v>
      </c>
      <c r="P1160" s="147">
        <f t="shared" si="610"/>
        <v>945.23837229560104</v>
      </c>
      <c r="Q1160" s="147">
        <f t="shared" si="610"/>
        <v>961.59468314843571</v>
      </c>
      <c r="R1160" s="147">
        <f t="shared" si="610"/>
        <v>978.19633866406366</v>
      </c>
      <c r="S1160" s="147">
        <f t="shared" si="610"/>
        <v>995.04701901242606</v>
      </c>
      <c r="T1160" s="147">
        <f t="shared" si="610"/>
        <v>1012.1504595660131</v>
      </c>
      <c r="U1160" s="147">
        <f t="shared" si="610"/>
        <v>1029.5104517279042</v>
      </c>
      <c r="V1160" s="147">
        <f t="shared" si="610"/>
        <v>1047.1308437722241</v>
      </c>
      <c r="W1160" s="147">
        <f t="shared" si="610"/>
        <v>1065.0155416972084</v>
      </c>
      <c r="X1160" s="147">
        <f t="shared" si="610"/>
        <v>1083.1685100910681</v>
      </c>
      <c r="Y1160" s="147">
        <f t="shared" si="610"/>
        <v>1101.5937730108344</v>
      </c>
      <c r="Z1160" s="148">
        <f t="shared" si="610"/>
        <v>1120.2954148743979</v>
      </c>
    </row>
    <row r="1161" spans="1:26" x14ac:dyDescent="0.25">
      <c r="B1161" s="80" t="s">
        <v>30</v>
      </c>
      <c r="C1161" s="65"/>
      <c r="D1161" s="65"/>
      <c r="E1161" s="65"/>
      <c r="F1161" s="386">
        <f>NPV(G231,H1160:Z1160)+G1160</f>
        <v>5641.190824182162</v>
      </c>
      <c r="G1161" s="67"/>
      <c r="H1161" s="73"/>
      <c r="I1161" s="73"/>
      <c r="J1161" s="73"/>
      <c r="K1161" s="73"/>
      <c r="L1161" s="73"/>
      <c r="M1161" s="73"/>
      <c r="N1161" s="73"/>
      <c r="O1161" s="73"/>
      <c r="P1161" s="73"/>
      <c r="Q1161" s="73"/>
      <c r="R1161" s="73"/>
      <c r="S1161" s="73"/>
      <c r="T1161" s="73"/>
      <c r="U1161" s="73"/>
      <c r="V1161" s="73"/>
      <c r="W1161" s="73"/>
      <c r="X1161" s="73"/>
      <c r="Y1161" s="73"/>
      <c r="Z1161" s="105"/>
    </row>
    <row r="1162" spans="1:26" x14ac:dyDescent="0.25">
      <c r="B1162" s="12"/>
      <c r="C1162" s="4"/>
      <c r="D1162" s="4"/>
      <c r="E1162" s="4"/>
      <c r="F1162" s="146"/>
      <c r="G1162" s="73"/>
      <c r="H1162" s="73"/>
      <c r="I1162" s="73"/>
      <c r="J1162" s="73"/>
      <c r="K1162" s="73"/>
      <c r="L1162" s="73"/>
      <c r="M1162" s="73"/>
      <c r="N1162" s="73"/>
      <c r="O1162" s="73"/>
      <c r="P1162" s="73"/>
      <c r="Q1162" s="73"/>
      <c r="R1162" s="73"/>
      <c r="S1162" s="73"/>
      <c r="T1162" s="73"/>
      <c r="U1162" s="73"/>
      <c r="V1162" s="73"/>
      <c r="W1162" s="73"/>
      <c r="X1162" s="73"/>
      <c r="Y1162" s="73"/>
      <c r="Z1162" s="105"/>
    </row>
    <row r="1163" spans="1:26" x14ac:dyDescent="0.25">
      <c r="B1163" s="10" t="s">
        <v>222</v>
      </c>
      <c r="C1163" s="4"/>
      <c r="D1163" s="4"/>
      <c r="E1163" s="4"/>
      <c r="F1163" s="185">
        <f t="shared" ref="F1163:Z1163" si="611">F1150-F1133</f>
        <v>0</v>
      </c>
      <c r="G1163" s="147">
        <f t="shared" si="611"/>
        <v>-931.5911135755814</v>
      </c>
      <c r="H1163" s="147">
        <f t="shared" si="611"/>
        <v>228.25699892441844</v>
      </c>
      <c r="I1163" s="147">
        <f t="shared" si="611"/>
        <v>1489.0118972119144</v>
      </c>
      <c r="J1163" s="147">
        <f t="shared" si="611"/>
        <v>2859.4524716504257</v>
      </c>
      <c r="K1163" s="147">
        <f t="shared" si="611"/>
        <v>4349.1213760650917</v>
      </c>
      <c r="L1163" s="147">
        <f t="shared" si="611"/>
        <v>4349.1213760650917</v>
      </c>
      <c r="M1163" s="147">
        <f t="shared" si="611"/>
        <v>4349.1213760650917</v>
      </c>
      <c r="N1163" s="147">
        <f t="shared" si="611"/>
        <v>4349.1213760650917</v>
      </c>
      <c r="O1163" s="147">
        <f t="shared" si="611"/>
        <v>4349.1213760650917</v>
      </c>
      <c r="P1163" s="147">
        <f t="shared" si="611"/>
        <v>4349.1213760650917</v>
      </c>
      <c r="Q1163" s="147">
        <f t="shared" si="611"/>
        <v>4349.1213760650917</v>
      </c>
      <c r="R1163" s="147">
        <f t="shared" si="611"/>
        <v>4349.1213760650917</v>
      </c>
      <c r="S1163" s="147">
        <f t="shared" si="611"/>
        <v>4349.1213760650917</v>
      </c>
      <c r="T1163" s="147">
        <f t="shared" si="611"/>
        <v>4349.1213760650917</v>
      </c>
      <c r="U1163" s="147">
        <f t="shared" si="611"/>
        <v>4349.1213760650917</v>
      </c>
      <c r="V1163" s="147">
        <f t="shared" si="611"/>
        <v>4349.1213760650917</v>
      </c>
      <c r="W1163" s="147">
        <f t="shared" si="611"/>
        <v>4349.1213760650917</v>
      </c>
      <c r="X1163" s="147">
        <f t="shared" si="611"/>
        <v>4349.1213760650917</v>
      </c>
      <c r="Y1163" s="147">
        <f t="shared" si="611"/>
        <v>4349.1213760650917</v>
      </c>
      <c r="Z1163" s="148">
        <f t="shared" si="611"/>
        <v>4349.1213760650917</v>
      </c>
    </row>
    <row r="1164" spans="1:26" x14ac:dyDescent="0.25">
      <c r="B1164" s="80" t="s">
        <v>30</v>
      </c>
      <c r="C1164" s="65"/>
      <c r="D1164" s="65"/>
      <c r="E1164" s="65"/>
      <c r="F1164" s="386">
        <f>NPV(G231,H1163:Z1163)+G1163</f>
        <v>24083.344614813526</v>
      </c>
      <c r="G1164" s="67"/>
      <c r="H1164" s="73"/>
      <c r="I1164" s="73"/>
      <c r="J1164" s="73"/>
      <c r="K1164" s="73"/>
      <c r="L1164" s="73"/>
      <c r="M1164" s="73"/>
      <c r="N1164" s="73"/>
      <c r="O1164" s="73"/>
      <c r="P1164" s="73"/>
      <c r="Q1164" s="73"/>
      <c r="R1164" s="73"/>
      <c r="S1164" s="73"/>
      <c r="T1164" s="73"/>
      <c r="U1164" s="73"/>
      <c r="V1164" s="73"/>
      <c r="W1164" s="73"/>
      <c r="X1164" s="73"/>
      <c r="Y1164" s="73"/>
      <c r="Z1164" s="105"/>
    </row>
    <row r="1165" spans="1:26" x14ac:dyDescent="0.25">
      <c r="B1165" s="12"/>
      <c r="C1165" s="4"/>
      <c r="D1165" s="4"/>
      <c r="E1165" s="4"/>
      <c r="F1165" s="146"/>
      <c r="G1165" s="73"/>
      <c r="H1165" s="73"/>
      <c r="I1165" s="73"/>
      <c r="J1165" s="73"/>
      <c r="K1165" s="73"/>
      <c r="L1165" s="73"/>
      <c r="M1165" s="73"/>
      <c r="N1165" s="73"/>
      <c r="O1165" s="73"/>
      <c r="P1165" s="73"/>
      <c r="Q1165" s="73"/>
      <c r="R1165" s="73"/>
      <c r="S1165" s="73"/>
      <c r="T1165" s="73"/>
      <c r="U1165" s="73"/>
      <c r="V1165" s="73"/>
      <c r="W1165" s="73"/>
      <c r="X1165" s="73"/>
      <c r="Y1165" s="73"/>
      <c r="Z1165" s="105"/>
    </row>
    <row r="1166" spans="1:26" x14ac:dyDescent="0.25">
      <c r="B1166" s="12" t="s">
        <v>123</v>
      </c>
      <c r="C1166" s="4"/>
      <c r="D1166" s="4"/>
      <c r="E1166" s="4"/>
      <c r="F1166" s="185">
        <f>F1163+F1160+F1157</f>
        <v>0</v>
      </c>
      <c r="G1166" s="147">
        <f t="shared" ref="G1166:Z1166" si="612">G1163+G1160+G1157</f>
        <v>-1407.0617020116292</v>
      </c>
      <c r="H1166" s="147">
        <f t="shared" si="612"/>
        <v>763.5387248183697</v>
      </c>
      <c r="I1166" s="147">
        <f t="shared" si="612"/>
        <v>2482.5730326848561</v>
      </c>
      <c r="J1166" s="147">
        <f t="shared" si="612"/>
        <v>4351.863616011382</v>
      </c>
      <c r="K1166" s="147">
        <f t="shared" si="612"/>
        <v>6384.0342604343314</v>
      </c>
      <c r="L1166" s="147">
        <f t="shared" si="612"/>
        <v>6435.1737151208445</v>
      </c>
      <c r="M1166" s="147">
        <f t="shared" si="612"/>
        <v>6487.4038704899222</v>
      </c>
      <c r="N1166" s="147">
        <f t="shared" si="612"/>
        <v>6540.748853664496</v>
      </c>
      <c r="O1166" s="147">
        <f t="shared" si="612"/>
        <v>6595.2333400730504</v>
      </c>
      <c r="P1166" s="147">
        <f t="shared" si="612"/>
        <v>6650.8825661477649</v>
      </c>
      <c r="Q1166" s="147">
        <f t="shared" si="612"/>
        <v>6707.7223423205123</v>
      </c>
      <c r="R1166" s="147">
        <f t="shared" si="612"/>
        <v>6765.7790663237311</v>
      </c>
      <c r="S1166" s="147">
        <f t="shared" si="612"/>
        <v>6825.0797368033864</v>
      </c>
      <c r="T1166" s="147">
        <f t="shared" si="612"/>
        <v>6885.6519672514187</v>
      </c>
      <c r="U1166" s="147">
        <f t="shared" si="612"/>
        <v>6947.524000265219</v>
      </c>
      <c r="V1166" s="147">
        <f t="shared" si="612"/>
        <v>7010.7247221418966</v>
      </c>
      <c r="W1166" s="147">
        <f t="shared" si="612"/>
        <v>7075.283677815215</v>
      </c>
      <c r="X1166" s="147">
        <f t="shared" si="612"/>
        <v>7141.2310861433671</v>
      </c>
      <c r="Y1166" s="147">
        <f t="shared" si="612"/>
        <v>7208.5978555558504</v>
      </c>
      <c r="Z1166" s="148">
        <f t="shared" si="612"/>
        <v>7277.4156000679541</v>
      </c>
    </row>
    <row r="1167" spans="1:26" x14ac:dyDescent="0.25">
      <c r="B1167" s="80" t="s">
        <v>30</v>
      </c>
      <c r="C1167" s="65"/>
      <c r="D1167" s="65"/>
      <c r="E1167" s="65"/>
      <c r="F1167" s="386">
        <f>NPV(G231,H1166:AA1166)+G1166</f>
        <v>37481.048957268969</v>
      </c>
      <c r="G1167" s="67"/>
      <c r="H1167" s="73"/>
      <c r="I1167" s="73"/>
      <c r="J1167" s="73"/>
      <c r="K1167" s="73"/>
      <c r="L1167" s="73"/>
      <c r="M1167" s="73"/>
      <c r="N1167" s="73"/>
      <c r="O1167" s="73"/>
      <c r="P1167" s="73"/>
      <c r="Q1167" s="73"/>
      <c r="R1167" s="73"/>
      <c r="S1167" s="73"/>
      <c r="T1167" s="73"/>
      <c r="U1167" s="73"/>
      <c r="V1167" s="73"/>
      <c r="W1167" s="73"/>
      <c r="X1167" s="73"/>
      <c r="Y1167" s="73"/>
      <c r="Z1167" s="105"/>
    </row>
    <row r="1168" spans="1:26" ht="15.75" thickBot="1" x14ac:dyDescent="0.3">
      <c r="B1168" s="13"/>
      <c r="C1168" s="79"/>
      <c r="D1168" s="79"/>
      <c r="E1168" s="79"/>
      <c r="F1168" s="203"/>
      <c r="G1168" s="192"/>
      <c r="H1168" s="192"/>
      <c r="I1168" s="192"/>
      <c r="J1168" s="192"/>
      <c r="K1168" s="192"/>
      <c r="L1168" s="192"/>
      <c r="M1168" s="192"/>
      <c r="N1168" s="192"/>
      <c r="O1168" s="192"/>
      <c r="P1168" s="192"/>
      <c r="Q1168" s="192"/>
      <c r="R1168" s="192"/>
      <c r="S1168" s="192"/>
      <c r="T1168" s="192"/>
      <c r="U1168" s="192"/>
      <c r="V1168" s="192"/>
      <c r="W1168" s="192"/>
      <c r="X1168" s="192"/>
      <c r="Y1168" s="192"/>
      <c r="Z1168" s="193"/>
    </row>
    <row r="1169" spans="2:26" ht="15.75" thickBot="1" x14ac:dyDescent="0.3">
      <c r="B1169" s="6"/>
      <c r="C1169" s="5"/>
      <c r="D1169" s="5"/>
      <c r="E1169" s="5"/>
      <c r="F1169" s="5"/>
      <c r="G1169" s="5"/>
      <c r="H1169" s="2"/>
      <c r="I1169" s="2"/>
      <c r="J1169" s="2"/>
      <c r="K1169" s="2"/>
      <c r="L1169" s="2"/>
      <c r="M1169" s="2"/>
      <c r="N1169" s="2"/>
      <c r="O1169" s="2"/>
      <c r="P1169" s="2"/>
      <c r="Q1169" s="2"/>
      <c r="R1169" s="2"/>
      <c r="S1169" s="2"/>
      <c r="T1169" s="2"/>
      <c r="U1169" s="2"/>
      <c r="V1169" s="2"/>
      <c r="W1169" s="2"/>
      <c r="X1169" s="2"/>
      <c r="Y1169" s="2"/>
      <c r="Z1169" s="2"/>
    </row>
    <row r="1170" spans="2:26" x14ac:dyDescent="0.25">
      <c r="B1170" s="35" t="s">
        <v>419</v>
      </c>
      <c r="C1170" s="36"/>
      <c r="D1170" s="36"/>
      <c r="E1170" s="36"/>
      <c r="F1170" s="36"/>
      <c r="G1170" s="36"/>
      <c r="H1170" s="37"/>
      <c r="I1170" s="37"/>
      <c r="J1170" s="37"/>
      <c r="K1170" s="37"/>
      <c r="L1170" s="37"/>
      <c r="M1170" s="37"/>
      <c r="N1170" s="37"/>
      <c r="O1170" s="37"/>
      <c r="P1170" s="37"/>
      <c r="Q1170" s="37"/>
      <c r="R1170" s="37"/>
      <c r="S1170" s="37"/>
      <c r="T1170" s="37"/>
      <c r="U1170" s="37"/>
      <c r="V1170" s="37"/>
      <c r="W1170" s="37"/>
      <c r="X1170" s="37"/>
      <c r="Y1170" s="37"/>
      <c r="Z1170" s="38"/>
    </row>
    <row r="1171" spans="2:26" x14ac:dyDescent="0.25">
      <c r="B1171" s="46" t="s">
        <v>127</v>
      </c>
      <c r="C1171" s="47"/>
      <c r="D1171" s="47"/>
      <c r="E1171" s="47"/>
      <c r="F1171" s="47"/>
      <c r="G1171" s="47"/>
      <c r="H1171" s="44"/>
      <c r="I1171" s="44"/>
      <c r="J1171" s="44"/>
      <c r="K1171" s="44"/>
      <c r="L1171" s="44"/>
      <c r="M1171" s="44"/>
      <c r="N1171" s="44"/>
      <c r="O1171" s="44"/>
      <c r="P1171" s="44"/>
      <c r="Q1171" s="44"/>
      <c r="R1171" s="44"/>
      <c r="S1171" s="44"/>
      <c r="T1171" s="44"/>
      <c r="U1171" s="44"/>
      <c r="V1171" s="44"/>
      <c r="W1171" s="44"/>
      <c r="X1171" s="44"/>
      <c r="Y1171" s="44"/>
      <c r="Z1171" s="48"/>
    </row>
    <row r="1172" spans="2:26" x14ac:dyDescent="0.25">
      <c r="B1172" s="12"/>
      <c r="C1172" s="2"/>
      <c r="D1172" s="2"/>
      <c r="E1172" s="2"/>
      <c r="F1172" s="2"/>
      <c r="G1172" s="2"/>
      <c r="H1172" s="2"/>
      <c r="I1172" s="2"/>
      <c r="J1172" s="2"/>
      <c r="K1172" s="2"/>
      <c r="L1172" s="2"/>
      <c r="M1172" s="2"/>
      <c r="N1172" s="2"/>
      <c r="O1172" s="2"/>
      <c r="P1172" s="2"/>
      <c r="Q1172" s="2"/>
      <c r="R1172" s="2"/>
      <c r="S1172" s="2"/>
      <c r="T1172" s="2"/>
      <c r="U1172" s="2"/>
      <c r="V1172" s="2"/>
      <c r="W1172" s="2"/>
      <c r="X1172" s="2"/>
      <c r="Y1172" s="2"/>
      <c r="Z1172" s="17"/>
    </row>
    <row r="1173" spans="2:26" x14ac:dyDescent="0.25">
      <c r="B1173" s="120"/>
      <c r="C1173" s="32"/>
      <c r="D1173" s="32"/>
      <c r="E1173" s="34" t="s">
        <v>249</v>
      </c>
      <c r="F1173" s="166">
        <v>0</v>
      </c>
      <c r="G1173" s="166">
        <v>1</v>
      </c>
      <c r="H1173" s="166">
        <v>2</v>
      </c>
      <c r="I1173" s="166">
        <v>3</v>
      </c>
      <c r="J1173" s="166">
        <v>4</v>
      </c>
      <c r="K1173" s="166">
        <v>5</v>
      </c>
      <c r="L1173" s="166">
        <v>6</v>
      </c>
      <c r="M1173" s="166">
        <v>7</v>
      </c>
      <c r="N1173" s="166">
        <v>8</v>
      </c>
      <c r="O1173" s="166">
        <v>9</v>
      </c>
      <c r="P1173" s="166">
        <v>10</v>
      </c>
      <c r="Q1173" s="166">
        <v>11</v>
      </c>
      <c r="R1173" s="166">
        <v>12</v>
      </c>
      <c r="S1173" s="166">
        <v>13</v>
      </c>
      <c r="T1173" s="166">
        <v>14</v>
      </c>
      <c r="U1173" s="166">
        <v>15</v>
      </c>
      <c r="V1173" s="166">
        <v>16</v>
      </c>
      <c r="W1173" s="166">
        <v>17</v>
      </c>
      <c r="X1173" s="166">
        <v>18</v>
      </c>
      <c r="Y1173" s="166">
        <v>19</v>
      </c>
      <c r="Z1173" s="167">
        <v>20</v>
      </c>
    </row>
    <row r="1174" spans="2:26" x14ac:dyDescent="0.25">
      <c r="B1174" s="12"/>
      <c r="C1174" s="16" t="s">
        <v>2</v>
      </c>
      <c r="D1174" s="2"/>
      <c r="E1174" s="2"/>
      <c r="F1174" s="104"/>
      <c r="G1174" s="93"/>
      <c r="H1174" s="93"/>
      <c r="I1174" s="93"/>
      <c r="J1174" s="93"/>
      <c r="K1174" s="93"/>
      <c r="L1174" s="93"/>
      <c r="M1174" s="93"/>
      <c r="N1174" s="93"/>
      <c r="O1174" s="93"/>
      <c r="P1174" s="93"/>
      <c r="Q1174" s="93"/>
      <c r="R1174" s="93"/>
      <c r="S1174" s="93"/>
      <c r="T1174" s="93"/>
      <c r="U1174" s="93"/>
      <c r="V1174" s="93"/>
      <c r="W1174" s="93"/>
      <c r="X1174" s="93"/>
      <c r="Y1174" s="93"/>
      <c r="Z1174" s="99"/>
    </row>
    <row r="1175" spans="2:26" x14ac:dyDescent="0.25">
      <c r="B1175" s="12" t="s">
        <v>128</v>
      </c>
      <c r="C1175" s="2"/>
      <c r="D1175" s="2"/>
      <c r="E1175" s="2"/>
      <c r="F1175" s="184">
        <f>$G$326*F1135</f>
        <v>42031073.699999988</v>
      </c>
      <c r="G1175" s="73">
        <f t="shared" ref="G1175:Z1175" si="613">$G$326*G1135</f>
        <v>42331848.688799985</v>
      </c>
      <c r="H1175" s="73">
        <f t="shared" si="613"/>
        <v>42639013.433491185</v>
      </c>
      <c r="I1175" s="73">
        <f t="shared" si="613"/>
        <v>42952708.855557375</v>
      </c>
      <c r="J1175" s="73">
        <f t="shared" si="613"/>
        <v>43273079.07210809</v>
      </c>
      <c r="K1175" s="73">
        <f t="shared" si="613"/>
        <v>43600271.469776273</v>
      </c>
      <c r="L1175" s="73">
        <f t="shared" si="613"/>
        <v>43934436.780347563</v>
      </c>
      <c r="M1175" s="73">
        <f t="shared" si="613"/>
        <v>44275729.15816202</v>
      </c>
      <c r="N1175" s="73">
        <f t="shared" si="613"/>
        <v>44624306.25933031</v>
      </c>
      <c r="O1175" s="73">
        <f t="shared" si="613"/>
        <v>44980329.32280723</v>
      </c>
      <c r="P1175" s="73">
        <f t="shared" si="613"/>
        <v>45343963.253366381</v>
      </c>
      <c r="Q1175" s="73">
        <f t="shared" si="613"/>
        <v>45715376.706521131</v>
      </c>
      <c r="R1175" s="73">
        <f t="shared" si="613"/>
        <v>46094742.175437711</v>
      </c>
      <c r="S1175" s="73">
        <f t="shared" si="613"/>
        <v>46482236.079887681</v>
      </c>
      <c r="T1175" s="73">
        <f t="shared" si="613"/>
        <v>46878038.857288048</v>
      </c>
      <c r="U1175" s="73">
        <f t="shared" si="613"/>
        <v>47282335.055878267</v>
      </c>
      <c r="V1175" s="73">
        <f t="shared" si="613"/>
        <v>47695313.430084884</v>
      </c>
      <c r="W1175" s="73">
        <f t="shared" si="613"/>
        <v>48117167.038125448</v>
      </c>
      <c r="X1175" s="73">
        <f t="shared" si="613"/>
        <v>48548093.341904752</v>
      </c>
      <c r="Y1175" s="73">
        <f t="shared" si="613"/>
        <v>48988294.309257723</v>
      </c>
      <c r="Z1175" s="105">
        <f t="shared" si="613"/>
        <v>49437976.518594384</v>
      </c>
    </row>
    <row r="1176" spans="2:26" x14ac:dyDescent="0.25">
      <c r="B1176" s="12" t="s">
        <v>130</v>
      </c>
      <c r="C1176" s="2"/>
      <c r="D1176" s="2"/>
      <c r="E1176" s="2"/>
      <c r="F1176" s="184">
        <f>$G$326*F1152</f>
        <v>42031073.699999988</v>
      </c>
      <c r="G1176" s="73">
        <f>G1175+$G$326*G328*$G$334*(G1152-G1135)</f>
        <v>42331848.688799985</v>
      </c>
      <c r="H1176" s="73">
        <f>H1175+G326*G334*(G328*(H1152-H1135)+(G329-G328)*(G1152-G1135))</f>
        <v>43347497.4128085</v>
      </c>
      <c r="I1176" s="73">
        <f>I1175+G326*G334*(G328*(I1152-I1135)+(G329-G328)*(H1152-H1135)+(G330-G329)*(G1152-G1135))</f>
        <v>45285011.601938277</v>
      </c>
      <c r="J1176" s="73">
        <f>J1175+G326*G334*(G328*(J1152-J1135)+(G329-G328)*(I1152-I1135)+(G330-G329)*(H1152-H1135)+(G331-G330)*(G1152-G1135))</f>
        <v>48119883.430994168</v>
      </c>
      <c r="K1176" s="73">
        <f>K1175+G326*G334*(G328*(K1152-K1135)+(G329-G328)*(J1152-J1135)+(G330-G329)*(I1152-I1135)+(G331-G330)*(H1152-H1135)+(G332-G331)*(G1152-G1135))</f>
        <v>51221462.183388762</v>
      </c>
      <c r="L1176" s="73">
        <f>L1175+$G$334*$G$326*($G$328*(L1152-L1135)+($G$329-$G$328)*(K1152-K1135)+($G$330-$G$329)*(J1152-J1135)+($G$331-$G$330)*(I1152-I1135)+($G$332-$G$331)*(H1152-H1135))</f>
        <v>54117263.217778333</v>
      </c>
      <c r="M1176" s="73">
        <f t="shared" ref="M1176" si="614">M1175+$G$334*$G$326*($G$328*(M1152-M1135)+($G$329-$G$328)*(L1152-L1135)+($G$330-$G$329)*(K1152-K1135)+($G$331-$G$330)*(J1152-J1135)+($G$332-$G$331)*(I1152-I1135))</f>
        <v>56081206.765071951</v>
      </c>
      <c r="N1176" s="73">
        <f t="shared" ref="N1176" si="615">N1175+$G$334*$G$326*($G$328*(N1152-N1135)+($G$329-$G$328)*(M1152-M1135)+($G$330-$G$329)*(L1152-L1135)+($G$331-$G$330)*(K1152-K1135)+($G$332-$G$331)*(J1152-J1135))</f>
        <v>57134523.902200356</v>
      </c>
      <c r="O1176" s="73">
        <f t="shared" ref="O1176" si="616">O1175+$G$334*$G$326*($G$328*(O1152-O1135)+($G$329-$G$328)*(N1152-N1135)+($G$330-$G$329)*(M1152-M1135)+($G$331-$G$330)*(L1152-L1135)+($G$332-$G$331)*(K1152-K1135))</f>
        <v>57900016.498046659</v>
      </c>
      <c r="P1176" s="73">
        <f t="shared" ref="P1176" si="617">P1175+$G$334*$G$326*($G$328*(P1152-P1135)+($G$329-$G$328)*(O1152-O1135)+($G$330-$G$329)*(N1152-N1135)+($G$331-$G$330)*(M1152-M1135)+($G$332-$G$331)*(L1152-L1135))</f>
        <v>58351477.564665571</v>
      </c>
      <c r="Q1176" s="73">
        <f t="shared" ref="Q1176" si="618">Q1175+$G$334*$G$326*($G$328*(Q1152-Q1135)+($G$329-$G$328)*(P1152-P1135)+($G$330-$G$329)*(O1152-O1135)+($G$331-$G$330)*(N1152-N1135)+($G$332-$G$331)*(M1152-M1135))</f>
        <v>58812594.849005237</v>
      </c>
      <c r="R1176" s="73">
        <f t="shared" ref="R1176" si="619">R1175+$G$334*$G$326*($G$328*(R1152-R1135)+($G$329-$G$328)*(Q1152-Q1135)+($G$330-$G$329)*(P1152-P1135)+($G$331-$G$330)*(O1152-O1135)+($G$332-$G$331)*(N1152-N1135))</f>
        <v>59283582.417572789</v>
      </c>
      <c r="S1176" s="73">
        <f t="shared" ref="S1176" si="620">S1175+$G$334*$G$326*($G$328*(S1152-S1135)+($G$329-$G$328)*(R1152-R1135)+($G$330-$G$329)*(Q1152-Q1135)+($G$331-$G$330)*(P1152-P1135)+($G$332-$G$331)*(O1152-O1135))</f>
        <v>59764659.209230743</v>
      </c>
      <c r="T1176" s="73">
        <f t="shared" ref="T1176" si="621">T1175+$G$334*$G$326*($G$328*(T1152-T1135)+($G$329-$G$328)*(S1152-S1135)+($G$330-$G$329)*(R1152-R1135)+($G$331-$G$330)*(Q1152-Q1135)+($G$332-$G$331)*(P1152-P1135))</f>
        <v>60256049.148154952</v>
      </c>
      <c r="U1176" s="73">
        <f t="shared" ref="U1176" si="622">U1175+$G$334*$G$326*($G$328*(U1152-U1135)+($G$329-$G$328)*(T1152-T1135)+($G$330-$G$329)*(S1152-S1135)+($G$331-$G$330)*(R1152-R1135)+($G$332-$G$331)*(Q1152-Q1135))</f>
        <v>60757981.25944379</v>
      </c>
      <c r="V1176" s="73">
        <f t="shared" ref="V1176" si="623">V1175+$G$334*$G$326*($G$328*(V1152-V1135)+($G$329-$G$328)*(U1152-U1135)+($G$330-$G$329)*(T1152-T1135)+($G$331-$G$330)*(S1152-S1135)+($G$332-$G$331)*(R1152-R1135))</f>
        <v>61270689.78744147</v>
      </c>
      <c r="W1176" s="73">
        <f t="shared" ref="W1176" si="624">W1175+$G$334*$G$326*($G$328*(W1152-W1135)+($G$329-$G$328)*(V1152-V1135)+($G$330-$G$329)*(U1152-U1135)+($G$331-$G$330)*(T1152-T1135)+($G$332-$G$331)*(S1152-S1135))</f>
        <v>61794414.316839583</v>
      </c>
      <c r="X1176" s="73">
        <f t="shared" ref="X1176" si="625">X1175+$G$334*$G$326*($G$328*(X1152-X1135)+($G$329-$G$328)*(W1152-W1135)+($G$330-$G$329)*(V1152-V1135)+($G$331-$G$330)*(U1152-U1135)+($G$332-$G$331)*(T1152-T1135))</f>
        <v>62329399.896622643</v>
      </c>
      <c r="Y1176" s="73">
        <f t="shared" ref="Y1176" si="626">Y1175+$G$334*$G$326*($G$328*(Y1152-Y1135)+($G$329-$G$328)*(X1152-X1135)+($G$330-$G$329)*(W1152-W1135)+($G$331-$G$330)*(V1152-V1135)+($G$332-$G$331)*(U1152-U1135))</f>
        <v>62875897.166925095</v>
      </c>
      <c r="Z1176" s="105">
        <f>Z1175+$G$334*$G$326*($G$328*(Z1152-Z1135)+($G$329-$G$328)*(Y1152-Y1135)+($G$330-$G$329)*(X1152-X1135)+($G$331-$G$330)*(W1152-W1135)+($G$332-$G$331)*(V1152-V1135))</f>
        <v>63434162.488868482</v>
      </c>
    </row>
    <row r="1177" spans="2:26" x14ac:dyDescent="0.25">
      <c r="B1177" s="12"/>
      <c r="C1177" s="2"/>
      <c r="D1177" s="2"/>
      <c r="E1177" s="2"/>
      <c r="F1177" s="184"/>
      <c r="G1177" s="73"/>
      <c r="H1177" s="73"/>
      <c r="I1177" s="73"/>
      <c r="J1177" s="73"/>
      <c r="K1177" s="73"/>
      <c r="L1177" s="73"/>
      <c r="M1177" s="73"/>
      <c r="N1177" s="73"/>
      <c r="O1177" s="73"/>
      <c r="P1177" s="73"/>
      <c r="Q1177" s="73"/>
      <c r="R1177" s="73"/>
      <c r="S1177" s="73"/>
      <c r="T1177" s="73"/>
      <c r="U1177" s="73"/>
      <c r="V1177" s="73"/>
      <c r="W1177" s="73"/>
      <c r="X1177" s="73"/>
      <c r="Y1177" s="73"/>
      <c r="Z1177" s="105"/>
    </row>
    <row r="1178" spans="2:26" x14ac:dyDescent="0.25">
      <c r="B1178" s="12"/>
      <c r="C1178" s="16" t="s">
        <v>18</v>
      </c>
      <c r="D1178" s="2"/>
      <c r="E1178" s="2"/>
      <c r="F1178" s="184"/>
      <c r="G1178" s="73"/>
      <c r="H1178" s="73"/>
      <c r="I1178" s="73"/>
      <c r="J1178" s="73"/>
      <c r="K1178" s="73"/>
      <c r="L1178" s="73"/>
      <c r="M1178" s="73"/>
      <c r="N1178" s="73"/>
      <c r="O1178" s="73"/>
      <c r="P1178" s="73"/>
      <c r="Q1178" s="73"/>
      <c r="R1178" s="73"/>
      <c r="S1178" s="73"/>
      <c r="T1178" s="73"/>
      <c r="U1178" s="73"/>
      <c r="V1178" s="73"/>
      <c r="W1178" s="73"/>
      <c r="X1178" s="73"/>
      <c r="Y1178" s="73"/>
      <c r="Z1178" s="105"/>
    </row>
    <row r="1179" spans="2:26" x14ac:dyDescent="0.25">
      <c r="B1179" s="10" t="s">
        <v>129</v>
      </c>
      <c r="C1179" s="2"/>
      <c r="D1179" s="2"/>
      <c r="E1179" s="2"/>
      <c r="F1179" s="184">
        <f>$G$326*F1136</f>
        <v>41530346.751314543</v>
      </c>
      <c r="G1179" s="73">
        <f t="shared" ref="G1179:Z1179" si="627">$G$326*G1136</f>
        <v>44139378.524564549</v>
      </c>
      <c r="H1179" s="73">
        <f t="shared" si="627"/>
        <v>42854178.524564549</v>
      </c>
      <c r="I1179" s="73">
        <f t="shared" si="627"/>
        <v>42854178.524564549</v>
      </c>
      <c r="J1179" s="73">
        <f t="shared" si="627"/>
        <v>42854178.524564549</v>
      </c>
      <c r="K1179" s="73">
        <f t="shared" si="627"/>
        <v>42854178.524564549</v>
      </c>
      <c r="L1179" s="73">
        <f t="shared" si="627"/>
        <v>42854178.524564549</v>
      </c>
      <c r="M1179" s="73">
        <f t="shared" si="627"/>
        <v>42854178.524564549</v>
      </c>
      <c r="N1179" s="73">
        <f t="shared" si="627"/>
        <v>42854178.524564549</v>
      </c>
      <c r="O1179" s="73">
        <f t="shared" si="627"/>
        <v>42854178.524564549</v>
      </c>
      <c r="P1179" s="73">
        <f t="shared" si="627"/>
        <v>42854178.524564549</v>
      </c>
      <c r="Q1179" s="73">
        <f t="shared" si="627"/>
        <v>42854178.524564549</v>
      </c>
      <c r="R1179" s="73">
        <f t="shared" si="627"/>
        <v>42854178.524564549</v>
      </c>
      <c r="S1179" s="73">
        <f t="shared" si="627"/>
        <v>42854178.524564549</v>
      </c>
      <c r="T1179" s="73">
        <f t="shared" si="627"/>
        <v>42854178.524564549</v>
      </c>
      <c r="U1179" s="73">
        <f t="shared" si="627"/>
        <v>42854178.524564549</v>
      </c>
      <c r="V1179" s="73">
        <f t="shared" si="627"/>
        <v>42854178.524564549</v>
      </c>
      <c r="W1179" s="73">
        <f t="shared" si="627"/>
        <v>42854178.524564549</v>
      </c>
      <c r="X1179" s="73">
        <f t="shared" si="627"/>
        <v>42854178.524564549</v>
      </c>
      <c r="Y1179" s="73">
        <f t="shared" si="627"/>
        <v>42854178.524564549</v>
      </c>
      <c r="Z1179" s="105">
        <f t="shared" si="627"/>
        <v>42854178.524564549</v>
      </c>
    </row>
    <row r="1180" spans="2:26" x14ac:dyDescent="0.25">
      <c r="B1180" s="10" t="s">
        <v>131</v>
      </c>
      <c r="C1180" s="2"/>
      <c r="D1180" s="2"/>
      <c r="E1180" s="2"/>
      <c r="F1180" s="184">
        <f>$G$326*F1153</f>
        <v>41530346.751314543</v>
      </c>
      <c r="G1180" s="73">
        <f>G1179+$G$326*G328*$G$334*(G1153-G1136)</f>
        <v>44598643.464101143</v>
      </c>
      <c r="H1180" s="73">
        <f>H1179+$G$326*G329*$G$334*(H1153-H1136)</f>
        <v>44002340.873406038</v>
      </c>
      <c r="I1180" s="73">
        <f>I1179+$G$326*G330*$G$334*(I1153-I1136)</f>
        <v>44691238.282710925</v>
      </c>
      <c r="J1180" s="73">
        <f>J1179+$G$326*G331*$G$334*(J1153-J1136)</f>
        <v>44920870.752479225</v>
      </c>
      <c r="K1180" s="73">
        <f>K1179+$G$326*$G$332*$G$334*(K1153-K1136)</f>
        <v>45150503.222247526</v>
      </c>
      <c r="L1180" s="73">
        <f t="shared" ref="L1180:Z1180" si="628">L1179+$G$326*$G$332*$G$334*(L1153-L1136)</f>
        <v>45150503.222247526</v>
      </c>
      <c r="M1180" s="73">
        <f t="shared" si="628"/>
        <v>45150503.222247526</v>
      </c>
      <c r="N1180" s="73">
        <f t="shared" si="628"/>
        <v>45150503.222247526</v>
      </c>
      <c r="O1180" s="73">
        <f t="shared" si="628"/>
        <v>45150503.222247526</v>
      </c>
      <c r="P1180" s="73">
        <f t="shared" si="628"/>
        <v>45150503.222247526</v>
      </c>
      <c r="Q1180" s="73">
        <f t="shared" si="628"/>
        <v>45150503.222247526</v>
      </c>
      <c r="R1180" s="73">
        <f t="shared" si="628"/>
        <v>45150503.222247526</v>
      </c>
      <c r="S1180" s="73">
        <f t="shared" si="628"/>
        <v>45150503.222247526</v>
      </c>
      <c r="T1180" s="73">
        <f t="shared" si="628"/>
        <v>45150503.222247526</v>
      </c>
      <c r="U1180" s="73">
        <f t="shared" si="628"/>
        <v>45150503.222247526</v>
      </c>
      <c r="V1180" s="73">
        <f t="shared" si="628"/>
        <v>45150503.222247526</v>
      </c>
      <c r="W1180" s="73">
        <f t="shared" si="628"/>
        <v>45150503.222247526</v>
      </c>
      <c r="X1180" s="73">
        <f t="shared" si="628"/>
        <v>45150503.222247526</v>
      </c>
      <c r="Y1180" s="73">
        <f t="shared" si="628"/>
        <v>45150503.222247526</v>
      </c>
      <c r="Z1180" s="105">
        <f t="shared" si="628"/>
        <v>45150503.222247526</v>
      </c>
    </row>
    <row r="1181" spans="2:26" x14ac:dyDescent="0.25">
      <c r="B1181" s="10"/>
      <c r="C1181" s="2"/>
      <c r="D1181" s="2"/>
      <c r="E1181" s="2"/>
      <c r="F1181" s="184"/>
      <c r="G1181" s="73"/>
      <c r="H1181" s="73"/>
      <c r="I1181" s="73"/>
      <c r="J1181" s="73"/>
      <c r="K1181" s="73"/>
      <c r="L1181" s="73"/>
      <c r="M1181" s="73"/>
      <c r="N1181" s="73"/>
      <c r="O1181" s="73"/>
      <c r="P1181" s="73"/>
      <c r="Q1181" s="73"/>
      <c r="R1181" s="73"/>
      <c r="S1181" s="73"/>
      <c r="T1181" s="73"/>
      <c r="U1181" s="73"/>
      <c r="V1181" s="73"/>
      <c r="W1181" s="73"/>
      <c r="X1181" s="73"/>
      <c r="Y1181" s="73"/>
      <c r="Z1181" s="105"/>
    </row>
    <row r="1182" spans="2:26" s="49" customFormat="1" x14ac:dyDescent="0.25">
      <c r="B1182" s="102" t="s">
        <v>132</v>
      </c>
      <c r="C1182" s="59"/>
      <c r="D1182" s="59"/>
      <c r="E1182" s="59"/>
      <c r="F1182" s="106">
        <f>(F1176-F1175)-(F1180-F1179)</f>
        <v>0</v>
      </c>
      <c r="G1182" s="107">
        <f>(G1176-G1175)-(G1180-G1179)</f>
        <v>-459264.93953659385</v>
      </c>
      <c r="H1182" s="107">
        <f>(H1176-H1175)-(H1180-H1179)</f>
        <v>-439678.36952417344</v>
      </c>
      <c r="I1182" s="107">
        <f>(I1176-I1175)-(I1180-I1179)</f>
        <v>495242.98823452741</v>
      </c>
      <c r="J1182" s="107">
        <f t="shared" ref="J1182:Z1182" si="629">(J1176-J1175)-(J1180-J1179)</f>
        <v>2780112.1309714019</v>
      </c>
      <c r="K1182" s="107">
        <f t="shared" si="629"/>
        <v>5324866.0159295127</v>
      </c>
      <c r="L1182" s="107">
        <f t="shared" si="629"/>
        <v>7886501.7397477925</v>
      </c>
      <c r="M1182" s="107">
        <f t="shared" si="629"/>
        <v>9509152.909226954</v>
      </c>
      <c r="N1182" s="107">
        <f t="shared" si="629"/>
        <v>10213892.945187069</v>
      </c>
      <c r="O1182" s="107">
        <f t="shared" si="629"/>
        <v>10623362.477556452</v>
      </c>
      <c r="P1182" s="107">
        <f t="shared" si="629"/>
        <v>10711189.613616213</v>
      </c>
      <c r="Q1182" s="107">
        <f t="shared" si="629"/>
        <v>10800893.444801129</v>
      </c>
      <c r="R1182" s="107">
        <f t="shared" si="629"/>
        <v>10892515.544452101</v>
      </c>
      <c r="S1182" s="107">
        <f t="shared" si="629"/>
        <v>10986098.431660086</v>
      </c>
      <c r="T1182" s="107">
        <f t="shared" si="629"/>
        <v>11081685.593183927</v>
      </c>
      <c r="U1182" s="107">
        <f t="shared" si="629"/>
        <v>11179321.505882546</v>
      </c>
      <c r="V1182" s="107">
        <f t="shared" si="629"/>
        <v>11279051.659673609</v>
      </c>
      <c r="W1182" s="107">
        <f t="shared" si="629"/>
        <v>11380922.581031159</v>
      </c>
      <c r="X1182" s="107">
        <f t="shared" si="629"/>
        <v>11484981.857034914</v>
      </c>
      <c r="Y1182" s="107">
        <f t="shared" si="629"/>
        <v>11591278.159984395</v>
      </c>
      <c r="Z1182" s="108">
        <f t="shared" si="629"/>
        <v>11699861.272591121</v>
      </c>
    </row>
    <row r="1183" spans="2:26" x14ac:dyDescent="0.25">
      <c r="B1183" s="12"/>
      <c r="C1183" s="2"/>
      <c r="D1183" s="2"/>
      <c r="E1183" s="2"/>
      <c r="F1183" s="184"/>
      <c r="G1183" s="73"/>
      <c r="H1183" s="73"/>
      <c r="I1183" s="73"/>
      <c r="J1183" s="73"/>
      <c r="K1183" s="73"/>
      <c r="L1183" s="73"/>
      <c r="M1183" s="73"/>
      <c r="N1183" s="73"/>
      <c r="O1183" s="73"/>
      <c r="P1183" s="73"/>
      <c r="Q1183" s="73"/>
      <c r="R1183" s="73"/>
      <c r="S1183" s="73"/>
      <c r="T1183" s="73"/>
      <c r="U1183" s="73"/>
      <c r="V1183" s="73"/>
      <c r="W1183" s="73"/>
      <c r="X1183" s="73"/>
      <c r="Y1183" s="73"/>
      <c r="Z1183" s="105"/>
    </row>
    <row r="1184" spans="2:26" ht="15.75" thickBot="1" x14ac:dyDescent="0.3">
      <c r="B1184" s="53" t="s">
        <v>27</v>
      </c>
      <c r="C1184" s="54"/>
      <c r="D1184" s="54"/>
      <c r="E1184" s="54"/>
      <c r="F1184" s="385">
        <f>NPV($G$231,H1182:AA1182)+G1182</f>
        <v>49683437.524967879</v>
      </c>
      <c r="G1184" s="207"/>
      <c r="H1184" s="192"/>
      <c r="I1184" s="192"/>
      <c r="J1184" s="192"/>
      <c r="K1184" s="192"/>
      <c r="L1184" s="192"/>
      <c r="M1184" s="192"/>
      <c r="N1184" s="192"/>
      <c r="O1184" s="192"/>
      <c r="P1184" s="192"/>
      <c r="Q1184" s="192"/>
      <c r="R1184" s="192"/>
      <c r="S1184" s="192"/>
      <c r="T1184" s="192"/>
      <c r="U1184" s="192"/>
      <c r="V1184" s="192"/>
      <c r="W1184" s="192"/>
      <c r="X1184" s="192"/>
      <c r="Y1184" s="192"/>
      <c r="Z1184" s="193"/>
    </row>
    <row r="1185" spans="1:26" s="4" customFormat="1" ht="15.75" thickBot="1" x14ac:dyDescent="0.3">
      <c r="B1185" s="6"/>
      <c r="C1185" s="6"/>
      <c r="D1185" s="6"/>
      <c r="E1185" s="6"/>
      <c r="F1185" s="110"/>
    </row>
    <row r="1186" spans="1:26" x14ac:dyDescent="0.25">
      <c r="A1186" s="1"/>
      <c r="B1186" s="35" t="s">
        <v>420</v>
      </c>
      <c r="C1186" s="36"/>
      <c r="D1186" s="36"/>
      <c r="E1186" s="36"/>
      <c r="F1186" s="36"/>
      <c r="G1186" s="36"/>
      <c r="H1186" s="37"/>
      <c r="I1186" s="37"/>
      <c r="J1186" s="37"/>
      <c r="K1186" s="37"/>
      <c r="L1186" s="37"/>
      <c r="M1186" s="37"/>
      <c r="N1186" s="37"/>
      <c r="O1186" s="37"/>
      <c r="P1186" s="37"/>
      <c r="Q1186" s="37"/>
      <c r="R1186" s="37"/>
      <c r="S1186" s="37"/>
      <c r="T1186" s="37"/>
      <c r="U1186" s="37"/>
      <c r="V1186" s="37"/>
      <c r="W1186" s="37"/>
      <c r="X1186" s="37"/>
      <c r="Y1186" s="37"/>
      <c r="Z1186" s="38"/>
    </row>
    <row r="1187" spans="1:26" x14ac:dyDescent="0.25">
      <c r="A1187" s="1"/>
      <c r="B1187" s="46" t="s">
        <v>224</v>
      </c>
      <c r="C1187" s="47"/>
      <c r="D1187" s="47"/>
      <c r="E1187" s="47"/>
      <c r="F1187" s="47"/>
      <c r="G1187" s="47"/>
      <c r="H1187" s="44"/>
      <c r="I1187" s="44"/>
      <c r="J1187" s="44"/>
      <c r="K1187" s="44"/>
      <c r="L1187" s="44"/>
      <c r="M1187" s="44"/>
      <c r="N1187" s="44"/>
      <c r="O1187" s="44"/>
      <c r="P1187" s="44"/>
      <c r="Q1187" s="44"/>
      <c r="R1187" s="44"/>
      <c r="S1187" s="44"/>
      <c r="T1187" s="44"/>
      <c r="U1187" s="44"/>
      <c r="V1187" s="44"/>
      <c r="W1187" s="44"/>
      <c r="X1187" s="44"/>
      <c r="Y1187" s="44"/>
      <c r="Z1187" s="48"/>
    </row>
    <row r="1188" spans="1:26" x14ac:dyDescent="0.25">
      <c r="B1188" s="12"/>
      <c r="C1188" s="2"/>
      <c r="D1188" s="2"/>
      <c r="E1188" s="2"/>
      <c r="F1188" s="2"/>
      <c r="G1188" s="2"/>
      <c r="H1188" s="2"/>
      <c r="I1188" s="2"/>
      <c r="J1188" s="2"/>
      <c r="K1188" s="2"/>
      <c r="L1188" s="2"/>
      <c r="M1188" s="2"/>
      <c r="N1188" s="2"/>
      <c r="O1188" s="2"/>
      <c r="P1188" s="2"/>
      <c r="Q1188" s="2"/>
      <c r="R1188" s="2"/>
      <c r="S1188" s="2"/>
      <c r="T1188" s="2"/>
      <c r="U1188" s="2"/>
      <c r="V1188" s="2"/>
      <c r="W1188" s="2"/>
      <c r="X1188" s="2"/>
      <c r="Y1188" s="2"/>
      <c r="Z1188" s="17"/>
    </row>
    <row r="1189" spans="1:26" x14ac:dyDescent="0.25">
      <c r="B1189" s="120" t="s">
        <v>16</v>
      </c>
      <c r="C1189" s="32"/>
      <c r="D1189" s="32"/>
      <c r="E1189" s="33" t="s">
        <v>8</v>
      </c>
      <c r="F1189" s="127">
        <v>0</v>
      </c>
      <c r="G1189" s="127">
        <v>1</v>
      </c>
      <c r="H1189" s="127">
        <v>2</v>
      </c>
      <c r="I1189" s="127">
        <v>3</v>
      </c>
      <c r="J1189" s="127">
        <v>4</v>
      </c>
      <c r="K1189" s="127">
        <v>5</v>
      </c>
      <c r="L1189" s="127">
        <v>6</v>
      </c>
      <c r="M1189" s="127">
        <v>7</v>
      </c>
      <c r="N1189" s="127">
        <v>8</v>
      </c>
      <c r="O1189" s="127">
        <v>9</v>
      </c>
      <c r="P1189" s="127">
        <v>10</v>
      </c>
      <c r="Q1189" s="127">
        <v>11</v>
      </c>
      <c r="R1189" s="127">
        <v>12</v>
      </c>
      <c r="S1189" s="127">
        <v>13</v>
      </c>
      <c r="T1189" s="127">
        <v>14</v>
      </c>
      <c r="U1189" s="127">
        <v>15</v>
      </c>
      <c r="V1189" s="127">
        <v>16</v>
      </c>
      <c r="W1189" s="127">
        <v>17</v>
      </c>
      <c r="X1189" s="127">
        <v>18</v>
      </c>
      <c r="Y1189" s="127">
        <v>19</v>
      </c>
      <c r="Z1189" s="128">
        <v>20</v>
      </c>
    </row>
    <row r="1190" spans="1:26" x14ac:dyDescent="0.25">
      <c r="B1190" s="12"/>
      <c r="C1190" s="2"/>
      <c r="D1190" s="2"/>
      <c r="E1190" s="3"/>
      <c r="F1190" s="2"/>
      <c r="G1190" s="2"/>
      <c r="H1190" s="2"/>
      <c r="I1190" s="2"/>
      <c r="J1190" s="2"/>
      <c r="K1190" s="2"/>
      <c r="L1190" s="2"/>
      <c r="M1190" s="2"/>
      <c r="N1190" s="2"/>
      <c r="O1190" s="2"/>
      <c r="P1190" s="2"/>
      <c r="Q1190" s="2"/>
      <c r="R1190" s="2"/>
      <c r="S1190" s="2"/>
      <c r="T1190" s="2"/>
      <c r="U1190" s="2"/>
      <c r="V1190" s="2"/>
      <c r="W1190" s="2"/>
      <c r="X1190" s="2"/>
      <c r="Y1190" s="2"/>
      <c r="Z1190" s="17"/>
    </row>
    <row r="1191" spans="1:26" x14ac:dyDescent="0.25">
      <c r="B1191" s="21" t="s">
        <v>225</v>
      </c>
      <c r="C1191" s="2"/>
      <c r="D1191" s="2"/>
      <c r="E1191" s="3"/>
      <c r="F1191" s="73">
        <f>F1040</f>
        <v>0</v>
      </c>
      <c r="G1191" s="73">
        <f t="shared" ref="G1191:Z1191" si="630">G1040</f>
        <v>254409.07955163717</v>
      </c>
      <c r="H1191" s="73">
        <f t="shared" si="630"/>
        <v>4034385.3256457597</v>
      </c>
      <c r="I1191" s="73">
        <f t="shared" si="630"/>
        <v>10979799.096680909</v>
      </c>
      <c r="J1191" s="73">
        <f t="shared" si="630"/>
        <v>19957844.690496981</v>
      </c>
      <c r="K1191" s="73">
        <f t="shared" si="630"/>
        <v>27961291.372292936</v>
      </c>
      <c r="L1191" s="73">
        <f t="shared" si="630"/>
        <v>35236225.290258735</v>
      </c>
      <c r="M1191" s="73">
        <f t="shared" si="630"/>
        <v>39321267.64833945</v>
      </c>
      <c r="N1191" s="73">
        <f t="shared" si="630"/>
        <v>41090925.818678647</v>
      </c>
      <c r="O1191" s="73">
        <f t="shared" si="630"/>
        <v>42108013.026210159</v>
      </c>
      <c r="P1191" s="73">
        <f t="shared" si="630"/>
        <v>42326605.009292215</v>
      </c>
      <c r="Q1191" s="73">
        <f t="shared" si="630"/>
        <v>42549867.878019124</v>
      </c>
      <c r="R1191" s="73">
        <f t="shared" si="630"/>
        <v>42777905.103817075</v>
      </c>
      <c r="S1191" s="73">
        <f t="shared" si="630"/>
        <v>43010822.511979163</v>
      </c>
      <c r="T1191" s="73">
        <f t="shared" si="630"/>
        <v>43248728.336216301</v>
      </c>
      <c r="U1191" s="73">
        <f t="shared" si="630"/>
        <v>43491733.274488389</v>
      </c>
      <c r="V1191" s="73">
        <f t="shared" si="630"/>
        <v>43739950.546146184</v>
      </c>
      <c r="W1191" s="73">
        <f t="shared" si="630"/>
        <v>43993495.950413853</v>
      </c>
      <c r="X1191" s="73">
        <f t="shared" si="630"/>
        <v>44252487.926245421</v>
      </c>
      <c r="Y1191" s="73">
        <f t="shared" si="630"/>
        <v>44517047.613586336</v>
      </c>
      <c r="Z1191" s="105">
        <f t="shared" si="630"/>
        <v>44787298.916074187</v>
      </c>
    </row>
    <row r="1192" spans="1:26" x14ac:dyDescent="0.25">
      <c r="B1192" s="21" t="s">
        <v>226</v>
      </c>
      <c r="C1192" s="2"/>
      <c r="D1192" s="2"/>
      <c r="E1192" s="3"/>
      <c r="F1192" s="73">
        <f>F1115</f>
        <v>0</v>
      </c>
      <c r="G1192" s="73">
        <f t="shared" ref="G1192:Z1192" si="631">G1115</f>
        <v>-5330830.2936811745</v>
      </c>
      <c r="H1192" s="73">
        <f t="shared" si="631"/>
        <v>626716.2279470861</v>
      </c>
      <c r="I1192" s="73">
        <f t="shared" si="631"/>
        <v>16410162.489086807</v>
      </c>
      <c r="J1192" s="73">
        <f t="shared" si="631"/>
        <v>39296495.384271085</v>
      </c>
      <c r="K1192" s="73">
        <f t="shared" si="631"/>
        <v>58252767.823496521</v>
      </c>
      <c r="L1192" s="73">
        <f t="shared" si="631"/>
        <v>76015561.202446848</v>
      </c>
      <c r="M1192" s="73">
        <f t="shared" si="631"/>
        <v>83883292.817414492</v>
      </c>
      <c r="N1192" s="73">
        <f t="shared" si="631"/>
        <v>87236932.996407121</v>
      </c>
      <c r="O1192" s="73">
        <f t="shared" si="631"/>
        <v>89120666.524610788</v>
      </c>
      <c r="P1192" s="73">
        <f t="shared" si="631"/>
        <v>89448554.499233931</v>
      </c>
      <c r="Q1192" s="73">
        <f t="shared" si="631"/>
        <v>89783448.802324206</v>
      </c>
      <c r="R1192" s="73">
        <f t="shared" si="631"/>
        <v>90125504.641021222</v>
      </c>
      <c r="S1192" s="73">
        <f t="shared" si="631"/>
        <v>90474880.753264397</v>
      </c>
      <c r="T1192" s="73">
        <f t="shared" si="631"/>
        <v>90831739.48962006</v>
      </c>
      <c r="U1192" s="73">
        <f t="shared" si="631"/>
        <v>91196246.897028238</v>
      </c>
      <c r="V1192" s="73">
        <f t="shared" si="631"/>
        <v>91568572.804514855</v>
      </c>
      <c r="W1192" s="73">
        <f t="shared" si="631"/>
        <v>91948890.910916418</v>
      </c>
      <c r="X1192" s="73">
        <f t="shared" si="631"/>
        <v>92337378.87466374</v>
      </c>
      <c r="Y1192" s="73">
        <f t="shared" si="631"/>
        <v>92734218.405675143</v>
      </c>
      <c r="Z1192" s="105">
        <f t="shared" si="631"/>
        <v>93139595.359406918</v>
      </c>
    </row>
    <row r="1193" spans="1:26" x14ac:dyDescent="0.25">
      <c r="B1193" s="21" t="s">
        <v>227</v>
      </c>
      <c r="C1193" s="2"/>
      <c r="D1193" s="2"/>
      <c r="E1193" s="3"/>
      <c r="F1193" s="73">
        <f>F1182</f>
        <v>0</v>
      </c>
      <c r="G1193" s="73">
        <f t="shared" ref="G1193:Z1193" si="632">G1182</f>
        <v>-459264.93953659385</v>
      </c>
      <c r="H1193" s="73">
        <f t="shared" si="632"/>
        <v>-439678.36952417344</v>
      </c>
      <c r="I1193" s="73">
        <f t="shared" si="632"/>
        <v>495242.98823452741</v>
      </c>
      <c r="J1193" s="73">
        <f t="shared" si="632"/>
        <v>2780112.1309714019</v>
      </c>
      <c r="K1193" s="73">
        <f t="shared" si="632"/>
        <v>5324866.0159295127</v>
      </c>
      <c r="L1193" s="73">
        <f t="shared" si="632"/>
        <v>7886501.7397477925</v>
      </c>
      <c r="M1193" s="73">
        <f t="shared" si="632"/>
        <v>9509152.909226954</v>
      </c>
      <c r="N1193" s="73">
        <f t="shared" si="632"/>
        <v>10213892.945187069</v>
      </c>
      <c r="O1193" s="73">
        <f t="shared" si="632"/>
        <v>10623362.477556452</v>
      </c>
      <c r="P1193" s="73">
        <f t="shared" si="632"/>
        <v>10711189.613616213</v>
      </c>
      <c r="Q1193" s="73">
        <f t="shared" si="632"/>
        <v>10800893.444801129</v>
      </c>
      <c r="R1193" s="73">
        <f t="shared" si="632"/>
        <v>10892515.544452101</v>
      </c>
      <c r="S1193" s="73">
        <f t="shared" si="632"/>
        <v>10986098.431660086</v>
      </c>
      <c r="T1193" s="73">
        <f t="shared" si="632"/>
        <v>11081685.593183927</v>
      </c>
      <c r="U1193" s="73">
        <f t="shared" si="632"/>
        <v>11179321.505882546</v>
      </c>
      <c r="V1193" s="73">
        <f t="shared" si="632"/>
        <v>11279051.659673609</v>
      </c>
      <c r="W1193" s="73">
        <f t="shared" si="632"/>
        <v>11380922.581031159</v>
      </c>
      <c r="X1193" s="73">
        <f t="shared" si="632"/>
        <v>11484981.857034914</v>
      </c>
      <c r="Y1193" s="73">
        <f t="shared" si="632"/>
        <v>11591278.159984395</v>
      </c>
      <c r="Z1193" s="105">
        <f t="shared" si="632"/>
        <v>11699861.272591121</v>
      </c>
    </row>
    <row r="1194" spans="1:26" x14ac:dyDescent="0.25">
      <c r="B1194" s="133" t="s">
        <v>228</v>
      </c>
      <c r="C1194" s="59"/>
      <c r="D1194" s="59"/>
      <c r="E1194" s="103"/>
      <c r="F1194" s="147">
        <f>SUM(F1191:F1193)</f>
        <v>0</v>
      </c>
      <c r="G1194" s="147">
        <f t="shared" ref="G1194:Z1194" si="633">SUM(G1191:G1193)</f>
        <v>-5535686.1536661312</v>
      </c>
      <c r="H1194" s="147">
        <f t="shared" si="633"/>
        <v>4221423.1840686724</v>
      </c>
      <c r="I1194" s="147">
        <f t="shared" si="633"/>
        <v>27885204.574002244</v>
      </c>
      <c r="J1194" s="147">
        <f t="shared" si="633"/>
        <v>62034452.205739468</v>
      </c>
      <c r="K1194" s="147">
        <f t="shared" si="633"/>
        <v>91538925.211718976</v>
      </c>
      <c r="L1194" s="147">
        <f t="shared" si="633"/>
        <v>119138288.23245338</v>
      </c>
      <c r="M1194" s="147">
        <f t="shared" si="633"/>
        <v>132713713.3749809</v>
      </c>
      <c r="N1194" s="147">
        <f t="shared" si="633"/>
        <v>138541751.76027283</v>
      </c>
      <c r="O1194" s="147">
        <f t="shared" si="633"/>
        <v>141852042.02837741</v>
      </c>
      <c r="P1194" s="147">
        <f t="shared" si="633"/>
        <v>142486349.12214237</v>
      </c>
      <c r="Q1194" s="147">
        <f t="shared" si="633"/>
        <v>143134210.12514445</v>
      </c>
      <c r="R1194" s="147">
        <f t="shared" si="633"/>
        <v>143795925.2892904</v>
      </c>
      <c r="S1194" s="147">
        <f t="shared" si="633"/>
        <v>144471801.69690365</v>
      </c>
      <c r="T1194" s="147">
        <f t="shared" si="633"/>
        <v>145162153.4190203</v>
      </c>
      <c r="U1194" s="147">
        <f t="shared" si="633"/>
        <v>145867301.67739916</v>
      </c>
      <c r="V1194" s="147">
        <f t="shared" si="633"/>
        <v>146587575.01033464</v>
      </c>
      <c r="W1194" s="147">
        <f t="shared" si="633"/>
        <v>147323309.44236141</v>
      </c>
      <c r="X1194" s="147">
        <f t="shared" si="633"/>
        <v>148074848.65794408</v>
      </c>
      <c r="Y1194" s="147">
        <f t="shared" si="633"/>
        <v>148842544.17924589</v>
      </c>
      <c r="Z1194" s="148">
        <f t="shared" si="633"/>
        <v>149626755.54807222</v>
      </c>
    </row>
    <row r="1195" spans="1:26" x14ac:dyDescent="0.25">
      <c r="B1195" s="21"/>
      <c r="C1195" s="2"/>
      <c r="D1195" s="2"/>
      <c r="E1195" s="3"/>
      <c r="F1195" s="67"/>
      <c r="G1195" s="67"/>
      <c r="H1195" s="67"/>
      <c r="I1195" s="67"/>
      <c r="J1195" s="67"/>
      <c r="K1195" s="67"/>
      <c r="L1195" s="67"/>
      <c r="M1195" s="67"/>
      <c r="N1195" s="67"/>
      <c r="O1195" s="67"/>
      <c r="P1195" s="67"/>
      <c r="Q1195" s="67"/>
      <c r="R1195" s="67"/>
      <c r="S1195" s="67"/>
      <c r="T1195" s="67"/>
      <c r="U1195" s="67"/>
      <c r="V1195" s="67"/>
      <c r="W1195" s="67"/>
      <c r="X1195" s="67"/>
      <c r="Y1195" s="67"/>
      <c r="Z1195" s="149"/>
    </row>
    <row r="1196" spans="1:26" x14ac:dyDescent="0.25">
      <c r="B1196" s="133" t="s">
        <v>272</v>
      </c>
      <c r="C1196" s="59"/>
      <c r="D1196" s="59"/>
      <c r="E1196" s="103"/>
      <c r="F1196" s="381"/>
      <c r="G1196" s="147">
        <f>G786*(1+$G$235)</f>
        <v>33674387.452189535</v>
      </c>
      <c r="H1196" s="147">
        <f>H786*(1+$G$235)</f>
        <v>40689613.972015426</v>
      </c>
      <c r="I1196" s="147">
        <f>I786*(1+$G$235)</f>
        <v>41656942.326169379</v>
      </c>
      <c r="J1196" s="147">
        <f>J786*(1+$G$235)</f>
        <v>29644593.105870686</v>
      </c>
      <c r="K1196" s="147">
        <f>K786*(1+$G$235)</f>
        <v>24732091.580156572</v>
      </c>
      <c r="L1196" s="67"/>
      <c r="M1196" s="67"/>
      <c r="N1196" s="67"/>
      <c r="O1196" s="67"/>
      <c r="P1196" s="67"/>
      <c r="Q1196" s="67"/>
      <c r="R1196" s="67"/>
      <c r="S1196" s="67"/>
      <c r="T1196" s="67"/>
      <c r="U1196" s="67"/>
      <c r="V1196" s="67"/>
      <c r="W1196" s="67"/>
      <c r="X1196" s="67"/>
      <c r="Y1196" s="67"/>
      <c r="Z1196" s="149"/>
    </row>
    <row r="1197" spans="1:26" x14ac:dyDescent="0.25">
      <c r="B1197" s="21"/>
      <c r="C1197" s="2"/>
      <c r="D1197" s="2"/>
      <c r="E1197" s="3"/>
      <c r="F1197" s="67"/>
      <c r="G1197" s="73"/>
      <c r="H1197" s="73"/>
      <c r="I1197" s="73"/>
      <c r="J1197" s="73"/>
      <c r="K1197" s="73"/>
      <c r="L1197" s="73"/>
      <c r="M1197" s="73"/>
      <c r="N1197" s="73"/>
      <c r="O1197" s="73"/>
      <c r="P1197" s="73"/>
      <c r="Q1197" s="73"/>
      <c r="R1197" s="73"/>
      <c r="S1197" s="73"/>
      <c r="T1197" s="73"/>
      <c r="U1197" s="73"/>
      <c r="V1197" s="73"/>
      <c r="W1197" s="73"/>
      <c r="X1197" s="73"/>
      <c r="Y1197" s="73"/>
      <c r="Z1197" s="105"/>
    </row>
    <row r="1198" spans="1:26" x14ac:dyDescent="0.25">
      <c r="B1198" s="133" t="s">
        <v>229</v>
      </c>
      <c r="C1198" s="59"/>
      <c r="D1198" s="59"/>
      <c r="E1198" s="103"/>
      <c r="F1198" s="107">
        <f>F1194-F1196</f>
        <v>0</v>
      </c>
      <c r="G1198" s="107">
        <f>G1194-G1196</f>
        <v>-39210073.605855666</v>
      </c>
      <c r="H1198" s="107">
        <f t="shared" ref="H1198:Z1198" si="634">H1194-H1196</f>
        <v>-36468190.787946753</v>
      </c>
      <c r="I1198" s="107">
        <f t="shared" si="634"/>
        <v>-13771737.752167135</v>
      </c>
      <c r="J1198" s="107">
        <f t="shared" si="634"/>
        <v>32389859.099868782</v>
      </c>
      <c r="K1198" s="107">
        <f t="shared" si="634"/>
        <v>66806833.631562404</v>
      </c>
      <c r="L1198" s="107">
        <f t="shared" si="634"/>
        <v>119138288.23245338</v>
      </c>
      <c r="M1198" s="107">
        <f t="shared" si="634"/>
        <v>132713713.3749809</v>
      </c>
      <c r="N1198" s="107">
        <f t="shared" si="634"/>
        <v>138541751.76027283</v>
      </c>
      <c r="O1198" s="107">
        <f t="shared" si="634"/>
        <v>141852042.02837741</v>
      </c>
      <c r="P1198" s="107">
        <f t="shared" si="634"/>
        <v>142486349.12214237</v>
      </c>
      <c r="Q1198" s="107">
        <f t="shared" si="634"/>
        <v>143134210.12514445</v>
      </c>
      <c r="R1198" s="107">
        <f t="shared" si="634"/>
        <v>143795925.2892904</v>
      </c>
      <c r="S1198" s="107">
        <f t="shared" si="634"/>
        <v>144471801.69690365</v>
      </c>
      <c r="T1198" s="107">
        <f t="shared" si="634"/>
        <v>145162153.4190203</v>
      </c>
      <c r="U1198" s="107">
        <f t="shared" si="634"/>
        <v>145867301.67739916</v>
      </c>
      <c r="V1198" s="107">
        <f t="shared" si="634"/>
        <v>146587575.01033464</v>
      </c>
      <c r="W1198" s="107">
        <f t="shared" si="634"/>
        <v>147323309.44236141</v>
      </c>
      <c r="X1198" s="107">
        <f t="shared" si="634"/>
        <v>148074848.65794408</v>
      </c>
      <c r="Y1198" s="107">
        <f t="shared" si="634"/>
        <v>148842544.17924589</v>
      </c>
      <c r="Z1198" s="108">
        <f t="shared" si="634"/>
        <v>149626755.54807222</v>
      </c>
    </row>
    <row r="1199" spans="1:26" x14ac:dyDescent="0.25">
      <c r="B1199" s="12"/>
      <c r="C1199" s="2"/>
      <c r="D1199" s="2"/>
      <c r="E1199" s="3"/>
      <c r="F1199" s="73"/>
      <c r="G1199" s="380"/>
      <c r="H1199" s="380"/>
      <c r="I1199" s="380"/>
      <c r="J1199" s="380"/>
      <c r="K1199" s="380"/>
      <c r="L1199" s="380"/>
      <c r="M1199" s="380"/>
      <c r="N1199" s="380"/>
      <c r="O1199" s="380"/>
      <c r="P1199" s="380"/>
      <c r="Q1199" s="380"/>
      <c r="R1199" s="380"/>
      <c r="S1199" s="380"/>
      <c r="T1199" s="380"/>
      <c r="U1199" s="380"/>
      <c r="V1199" s="380"/>
      <c r="W1199" s="380"/>
      <c r="X1199" s="380"/>
      <c r="Y1199" s="380"/>
      <c r="Z1199" s="383"/>
    </row>
    <row r="1200" spans="1:26" x14ac:dyDescent="0.25">
      <c r="B1200" s="52" t="s">
        <v>430</v>
      </c>
      <c r="C1200" s="65"/>
      <c r="D1200" s="65"/>
      <c r="E1200" s="134"/>
      <c r="F1200" s="384">
        <f>NPV(G231,H1198:AA1198)+G1198</f>
        <v>585671131.9184885</v>
      </c>
      <c r="G1200" s="67"/>
      <c r="H1200" s="73"/>
      <c r="I1200" s="73"/>
      <c r="J1200" s="73"/>
      <c r="K1200" s="73"/>
      <c r="L1200" s="73"/>
      <c r="M1200" s="73"/>
      <c r="N1200" s="73"/>
      <c r="O1200" s="73"/>
      <c r="P1200" s="73"/>
      <c r="Q1200" s="73"/>
      <c r="R1200" s="73"/>
      <c r="S1200" s="73"/>
      <c r="T1200" s="73"/>
      <c r="U1200" s="73"/>
      <c r="V1200" s="73"/>
      <c r="W1200" s="73"/>
      <c r="X1200" s="73"/>
      <c r="Y1200" s="73"/>
      <c r="Z1200" s="105"/>
    </row>
    <row r="1201" spans="1:26" ht="15.75" thickBot="1" x14ac:dyDescent="0.3">
      <c r="B1201" s="53" t="s">
        <v>428</v>
      </c>
      <c r="C1201" s="57"/>
      <c r="D1201" s="57"/>
      <c r="E1201" s="135"/>
      <c r="F1201" s="132">
        <f>IRR(F1198:Z1198)</f>
        <v>0.51996278091552162</v>
      </c>
      <c r="G1201" s="207"/>
      <c r="H1201" s="14"/>
      <c r="I1201" s="14"/>
      <c r="J1201" s="14"/>
      <c r="K1201" s="14"/>
      <c r="L1201" s="14"/>
      <c r="M1201" s="14"/>
      <c r="N1201" s="14"/>
      <c r="O1201" s="14"/>
      <c r="P1201" s="14"/>
      <c r="Q1201" s="14"/>
      <c r="R1201" s="14"/>
      <c r="S1201" s="14"/>
      <c r="T1201" s="14"/>
      <c r="U1201" s="14"/>
      <c r="V1201" s="14"/>
      <c r="W1201" s="14"/>
      <c r="X1201" s="14"/>
      <c r="Y1201" s="14"/>
      <c r="Z1201" s="15"/>
    </row>
    <row r="1202" spans="1:26" s="27" customFormat="1" x14ac:dyDescent="0.25">
      <c r="B1202" s="6"/>
      <c r="C1202" s="4"/>
      <c r="D1202" s="4"/>
      <c r="E1202" s="4"/>
      <c r="F1202" s="20"/>
      <c r="G1202" s="67"/>
      <c r="H1202" s="4"/>
      <c r="I1202" s="4"/>
      <c r="J1202" s="4"/>
      <c r="K1202" s="4"/>
      <c r="L1202" s="4"/>
      <c r="M1202" s="4"/>
      <c r="N1202" s="4"/>
      <c r="O1202" s="4"/>
      <c r="P1202" s="4"/>
      <c r="Q1202" s="4"/>
      <c r="R1202" s="4"/>
      <c r="S1202" s="4"/>
      <c r="T1202" s="4"/>
      <c r="U1202" s="4"/>
      <c r="V1202" s="4"/>
      <c r="W1202" s="4"/>
      <c r="X1202" s="4"/>
      <c r="Y1202" s="4"/>
      <c r="Z1202" s="4"/>
    </row>
    <row r="1203" spans="1:26" s="27" customFormat="1" ht="24.75" customHeight="1" x14ac:dyDescent="0.4">
      <c r="B1203" s="137" t="s">
        <v>230</v>
      </c>
      <c r="C1203" s="136"/>
      <c r="D1203" s="136"/>
      <c r="E1203" s="136"/>
      <c r="F1203" s="136"/>
      <c r="G1203" s="136"/>
      <c r="H1203" s="136"/>
      <c r="I1203" s="136"/>
      <c r="J1203" s="136"/>
      <c r="K1203" s="136"/>
      <c r="L1203" s="136"/>
    </row>
    <row r="1205" spans="1:26" x14ac:dyDescent="0.25">
      <c r="B1205" s="1" t="s">
        <v>324</v>
      </c>
      <c r="I1205" s="1" t="s">
        <v>421</v>
      </c>
      <c r="M1205" s="142"/>
    </row>
    <row r="1206" spans="1:26" x14ac:dyDescent="0.25">
      <c r="C1206" t="s">
        <v>325</v>
      </c>
      <c r="J1206" t="s">
        <v>232</v>
      </c>
      <c r="M1206" s="142"/>
    </row>
    <row r="1207" spans="1:26" x14ac:dyDescent="0.25">
      <c r="B1207" s="366">
        <f>F1200</f>
        <v>585671131.9184885</v>
      </c>
      <c r="C1207" s="225">
        <v>0.3</v>
      </c>
      <c r="D1207" s="225">
        <v>0.6</v>
      </c>
      <c r="E1207" s="225">
        <v>0.9</v>
      </c>
      <c r="F1207" s="365">
        <v>1.2</v>
      </c>
      <c r="G1207" s="225">
        <v>1.5</v>
      </c>
      <c r="J1207" s="367">
        <f>$F$1200</f>
        <v>585671131.9184885</v>
      </c>
      <c r="K1207" s="142"/>
      <c r="L1207" s="142"/>
      <c r="M1207" s="142"/>
    </row>
    <row r="1208" spans="1:26" x14ac:dyDescent="0.25">
      <c r="A1208" t="s">
        <v>236</v>
      </c>
      <c r="B1208" s="226">
        <v>0.1</v>
      </c>
      <c r="C1208" s="227">
        <f t="dataTable" ref="C1208:G1213" dt2D="1" dtr="1" r1="G17" r2="G10" ca="1"/>
        <v>54677570.432660244</v>
      </c>
      <c r="D1208" s="227">
        <v>167730355.32003409</v>
      </c>
      <c r="E1208" s="227">
        <v>280783140.20740801</v>
      </c>
      <c r="F1208" s="227">
        <v>393835925.09478188</v>
      </c>
      <c r="G1208" s="227">
        <v>506888709.98215592</v>
      </c>
      <c r="I1208" s="305">
        <v>-0.25</v>
      </c>
      <c r="J1208" s="143">
        <f t="dataTable" ref="J1208:J1214" dt2D="0" dtr="0" r1="F379" ca="1"/>
        <v>620678928.5310632</v>
      </c>
    </row>
    <row r="1209" spans="1:26" x14ac:dyDescent="0.25">
      <c r="B1209" s="226">
        <v>0.3</v>
      </c>
      <c r="C1209" s="227">
        <v>118622639.37389582</v>
      </c>
      <c r="D1209" s="227">
        <v>231675424.26126963</v>
      </c>
      <c r="E1209" s="227">
        <v>344728209.14864355</v>
      </c>
      <c r="F1209" s="227">
        <v>457780994.03601724</v>
      </c>
      <c r="G1209" s="227">
        <v>570833778.92339158</v>
      </c>
      <c r="I1209">
        <v>-0.2</v>
      </c>
      <c r="J1209" s="143">
        <v>613677369.20854831</v>
      </c>
    </row>
    <row r="1210" spans="1:26" x14ac:dyDescent="0.25">
      <c r="B1210" s="226">
        <v>0.5</v>
      </c>
      <c r="C1210" s="227">
        <v>182567708.31513143</v>
      </c>
      <c r="D1210" s="227">
        <v>295620493.20250523</v>
      </c>
      <c r="E1210" s="227">
        <v>408673278.08987916</v>
      </c>
      <c r="F1210" s="227">
        <v>521726062.97725296</v>
      </c>
      <c r="G1210" s="227">
        <v>634778847.86462712</v>
      </c>
      <c r="I1210">
        <v>-0.1</v>
      </c>
      <c r="J1210" s="143">
        <v>599674250.5635184</v>
      </c>
    </row>
    <row r="1211" spans="1:26" x14ac:dyDescent="0.25">
      <c r="B1211" s="364">
        <v>0.7</v>
      </c>
      <c r="C1211" s="227">
        <v>246512777.25636697</v>
      </c>
      <c r="D1211" s="227">
        <v>359565562.14374089</v>
      </c>
      <c r="E1211" s="227">
        <v>472618347.0311147</v>
      </c>
      <c r="F1211" s="228">
        <v>585671131.9184885</v>
      </c>
      <c r="G1211" s="227">
        <v>698723916.80586267</v>
      </c>
      <c r="I1211" s="24">
        <v>0</v>
      </c>
      <c r="J1211" s="144">
        <v>585671131.9184885</v>
      </c>
    </row>
    <row r="1212" spans="1:26" x14ac:dyDescent="0.25">
      <c r="B1212" s="226">
        <v>0.9</v>
      </c>
      <c r="C1212" s="227">
        <v>310457846.19760251</v>
      </c>
      <c r="D1212" s="227">
        <v>423510631.08497638</v>
      </c>
      <c r="E1212" s="227">
        <v>536563415.9723503</v>
      </c>
      <c r="F1212" s="227">
        <v>649616200.85972404</v>
      </c>
      <c r="G1212" s="227">
        <v>762668985.74709833</v>
      </c>
      <c r="I1212">
        <v>0.1</v>
      </c>
      <c r="J1212" s="143">
        <v>571668013.2734586</v>
      </c>
    </row>
    <row r="1213" spans="1:26" x14ac:dyDescent="0.25">
      <c r="B1213" s="226">
        <v>1.1000000000000001</v>
      </c>
      <c r="C1213" s="227">
        <v>374402915.13883811</v>
      </c>
      <c r="D1213" s="227">
        <v>487455700.02621186</v>
      </c>
      <c r="E1213" s="227">
        <v>600508484.9135859</v>
      </c>
      <c r="F1213" s="227">
        <v>713561269.80095959</v>
      </c>
      <c r="G1213" s="227">
        <v>826614054.68833387</v>
      </c>
      <c r="I1213">
        <v>0.2</v>
      </c>
      <c r="J1213" s="143">
        <v>557664894.62842858</v>
      </c>
    </row>
    <row r="1214" spans="1:26" x14ac:dyDescent="0.25">
      <c r="B1214" s="27"/>
      <c r="C1214" s="279"/>
      <c r="D1214" s="279"/>
      <c r="E1214" s="279"/>
      <c r="F1214" s="279"/>
      <c r="G1214" s="279"/>
      <c r="I1214">
        <v>0.25</v>
      </c>
      <c r="J1214" s="143">
        <v>550663335.30591369</v>
      </c>
    </row>
    <row r="1215" spans="1:26" x14ac:dyDescent="0.25">
      <c r="B1215" s="27"/>
      <c r="C1215" s="27"/>
      <c r="D1215" s="27"/>
      <c r="E1215" s="27"/>
      <c r="F1215" s="27"/>
      <c r="G1215" s="27"/>
    </row>
    <row r="1216" spans="1:26" x14ac:dyDescent="0.25">
      <c r="B1216" s="183" t="s">
        <v>431</v>
      </c>
      <c r="C1216" s="27"/>
      <c r="D1216" s="27"/>
      <c r="E1216" s="27"/>
      <c r="F1216" s="1" t="s">
        <v>432</v>
      </c>
      <c r="J1216" s="183" t="s">
        <v>433</v>
      </c>
      <c r="K1216" s="27"/>
      <c r="L1216" s="27"/>
    </row>
    <row r="1217" spans="2:13" x14ac:dyDescent="0.25">
      <c r="B1217" s="27"/>
      <c r="C1217" t="s">
        <v>233</v>
      </c>
      <c r="D1217" t="s">
        <v>232</v>
      </c>
      <c r="F1217" s="226"/>
      <c r="G1217" s="226" t="s">
        <v>234</v>
      </c>
      <c r="H1217" s="226" t="s">
        <v>232</v>
      </c>
      <c r="J1217" s="27"/>
      <c r="K1217" t="s">
        <v>235</v>
      </c>
      <c r="L1217" t="s">
        <v>232</v>
      </c>
    </row>
    <row r="1218" spans="2:13" x14ac:dyDescent="0.25">
      <c r="B1218" s="27"/>
      <c r="C1218" s="367">
        <f>$F$1042</f>
        <v>223807741.29432452</v>
      </c>
      <c r="D1218" s="367">
        <f>$F$1200</f>
        <v>585671131.9184885</v>
      </c>
      <c r="E1218" s="367"/>
      <c r="F1218" s="226"/>
      <c r="G1218" s="369">
        <f>$F$1117</f>
        <v>452211139.54949534</v>
      </c>
      <c r="H1218" s="369">
        <f>$F$1200</f>
        <v>585671131.9184885</v>
      </c>
      <c r="J1218" s="27"/>
      <c r="K1218" s="367">
        <f>$F$1184</f>
        <v>49683437.524967879</v>
      </c>
      <c r="L1218" s="367">
        <f>$F$1200</f>
        <v>585671131.9184885</v>
      </c>
    </row>
    <row r="1219" spans="2:13" x14ac:dyDescent="0.25">
      <c r="B1219" s="27">
        <v>0.1</v>
      </c>
      <c r="C1219" s="279">
        <f t="dataTable" ref="C1219:D1223" dt2D="0" dtr="0" r1="G10" ca="1"/>
        <v>31972534.470617786</v>
      </c>
      <c r="D1219" s="279">
        <v>393835925.09478188</v>
      </c>
      <c r="E1219" s="27"/>
      <c r="F1219" s="226">
        <v>0.3</v>
      </c>
      <c r="G1219" s="227">
        <f t="dataTable" ref="G1219:H1223" dt2D="0" dtr="0" r1="G17" ca="1"/>
        <v>113052784.88737383</v>
      </c>
      <c r="H1219" s="227">
        <v>246512777.25636697</v>
      </c>
      <c r="J1219" s="27">
        <v>0.7</v>
      </c>
      <c r="K1219" s="279">
        <f t="dataTable" ref="K1219:L1223" dt2D="0" dtr="0" r1="G25" ca="1"/>
        <v>23185604.178318325</v>
      </c>
      <c r="L1219" s="279">
        <v>559173298.57183886</v>
      </c>
    </row>
    <row r="1220" spans="2:13" x14ac:dyDescent="0.25">
      <c r="B1220" s="27">
        <v>0.3</v>
      </c>
      <c r="C1220" s="279">
        <v>95917603.411853299</v>
      </c>
      <c r="D1220" s="279">
        <v>457780994.03601724</v>
      </c>
      <c r="E1220" s="27"/>
      <c r="F1220" s="226">
        <v>0.5</v>
      </c>
      <c r="G1220" s="227">
        <v>188421308.14562315</v>
      </c>
      <c r="H1220" s="227">
        <v>321881300.51461625</v>
      </c>
      <c r="J1220" s="27">
        <v>0.9</v>
      </c>
      <c r="K1220" s="279">
        <v>29810062.514980718</v>
      </c>
      <c r="L1220" s="279">
        <v>565797756.90850151</v>
      </c>
    </row>
    <row r="1221" spans="2:13" x14ac:dyDescent="0.25">
      <c r="B1221" s="27">
        <v>0.5</v>
      </c>
      <c r="C1221" s="279">
        <v>159862672.35308892</v>
      </c>
      <c r="D1221" s="279">
        <v>521726062.97725296</v>
      </c>
      <c r="E1221" s="27"/>
      <c r="F1221" s="226">
        <v>0.7</v>
      </c>
      <c r="G1221" s="227">
        <v>263789831.40387237</v>
      </c>
      <c r="H1221" s="227">
        <v>397249823.77286547</v>
      </c>
      <c r="J1221" s="27">
        <v>1</v>
      </c>
      <c r="K1221" s="279">
        <v>33122291.683311883</v>
      </c>
      <c r="L1221" s="279">
        <v>569109986.07683253</v>
      </c>
    </row>
    <row r="1222" spans="2:13" x14ac:dyDescent="0.25">
      <c r="B1222" s="183">
        <v>0.7</v>
      </c>
      <c r="C1222" s="280">
        <v>223807741.29432452</v>
      </c>
      <c r="D1222" s="280">
        <v>585671131.9184885</v>
      </c>
      <c r="E1222" s="27"/>
      <c r="F1222" s="226">
        <v>0.9</v>
      </c>
      <c r="G1222" s="227">
        <v>339158354.66212165</v>
      </c>
      <c r="H1222" s="227">
        <v>472618347.0311147</v>
      </c>
      <c r="J1222" s="27">
        <v>1.2</v>
      </c>
      <c r="K1222" s="279">
        <v>39746750.019974276</v>
      </c>
      <c r="L1222" s="279">
        <v>575734444.41349506</v>
      </c>
    </row>
    <row r="1223" spans="2:13" x14ac:dyDescent="0.25">
      <c r="B1223" s="27">
        <v>0.9</v>
      </c>
      <c r="C1223" s="279">
        <v>287752810.23556006</v>
      </c>
      <c r="D1223" s="279">
        <v>649616200.85972404</v>
      </c>
      <c r="E1223" s="27"/>
      <c r="F1223" s="229">
        <v>1.2</v>
      </c>
      <c r="G1223" s="228">
        <v>452211139.54949534</v>
      </c>
      <c r="H1223" s="228">
        <v>585671131.9184885</v>
      </c>
      <c r="J1223" s="183">
        <v>1.5</v>
      </c>
      <c r="K1223" s="280">
        <v>49683437.524967879</v>
      </c>
      <c r="L1223" s="280">
        <v>585671131.9184885</v>
      </c>
    </row>
    <row r="1224" spans="2:13" x14ac:dyDescent="0.25">
      <c r="B1224" s="27"/>
      <c r="C1224" s="27"/>
      <c r="D1224" s="27"/>
      <c r="E1224" s="27"/>
    </row>
    <row r="1225" spans="2:13" x14ac:dyDescent="0.25">
      <c r="B1225" s="1" t="s">
        <v>326</v>
      </c>
      <c r="H1225" s="1" t="s">
        <v>327</v>
      </c>
    </row>
    <row r="1226" spans="2:13" x14ac:dyDescent="0.25">
      <c r="C1226" t="s">
        <v>233</v>
      </c>
      <c r="D1226" t="s">
        <v>234</v>
      </c>
      <c r="E1226" t="s">
        <v>235</v>
      </c>
      <c r="F1226" t="s">
        <v>232</v>
      </c>
      <c r="I1226" s="27" t="s">
        <v>233</v>
      </c>
      <c r="J1226" s="27" t="s">
        <v>234</v>
      </c>
      <c r="K1226" t="s">
        <v>235</v>
      </c>
      <c r="L1226" t="s">
        <v>232</v>
      </c>
    </row>
    <row r="1227" spans="2:13" x14ac:dyDescent="0.25">
      <c r="C1227" s="367">
        <f>$F$1042</f>
        <v>223807741.29432452</v>
      </c>
      <c r="D1227" s="367">
        <f>$F$1117</f>
        <v>452211139.54949534</v>
      </c>
      <c r="E1227" s="367">
        <f>$F$1184</f>
        <v>49683437.524967879</v>
      </c>
      <c r="F1227" s="367">
        <f>$F$1200</f>
        <v>585671131.9184885</v>
      </c>
      <c r="I1227" s="368">
        <f>$F$1042</f>
        <v>223807741.29432452</v>
      </c>
      <c r="J1227" s="368">
        <f>$F$1117</f>
        <v>452211139.54949534</v>
      </c>
      <c r="K1227" s="367">
        <f>$F$1184</f>
        <v>49683437.524967879</v>
      </c>
      <c r="L1227" s="367">
        <f>$F$1200</f>
        <v>585671131.9184885</v>
      </c>
    </row>
    <row r="1228" spans="2:13" x14ac:dyDescent="0.25">
      <c r="B1228" s="69">
        <v>-0.01</v>
      </c>
      <c r="C1228" s="143">
        <f t="dataTable" ref="C1228:F1232" dt2D="0" dtr="0" r1="A85" ca="1"/>
        <v>223843494.2882145</v>
      </c>
      <c r="D1228" s="143">
        <v>452572250.8218509</v>
      </c>
      <c r="E1228" s="143">
        <v>49743626.577159993</v>
      </c>
      <c r="F1228" s="143">
        <v>586128185.23692596</v>
      </c>
      <c r="H1228">
        <v>40</v>
      </c>
      <c r="I1228" s="279">
        <f t="dataTable" ref="I1228:L1232" dt2D="0" dtr="0" r1="G50" ca="1"/>
        <v>223807741.29432452</v>
      </c>
      <c r="J1228" s="279">
        <v>470088521.47467113</v>
      </c>
      <c r="K1228" s="143">
        <v>54862675.184012972</v>
      </c>
      <c r="L1228" s="143">
        <v>608727751.50270939</v>
      </c>
    </row>
    <row r="1229" spans="2:13" x14ac:dyDescent="0.25">
      <c r="B1229" s="145">
        <v>0</v>
      </c>
      <c r="C1229" s="144">
        <v>223807741.29432452</v>
      </c>
      <c r="D1229" s="144">
        <v>452211139.54949534</v>
      </c>
      <c r="E1229" s="144">
        <v>49683437.524967879</v>
      </c>
      <c r="F1229" s="144">
        <v>585671131.9184885</v>
      </c>
      <c r="H1229" s="144">
        <v>55</v>
      </c>
      <c r="I1229" s="280">
        <v>223807741.29432452</v>
      </c>
      <c r="J1229" s="280">
        <v>452211139.54949534</v>
      </c>
      <c r="K1229" s="144">
        <v>49683437.524967879</v>
      </c>
      <c r="L1229" s="144">
        <v>585671131.9184885</v>
      </c>
    </row>
    <row r="1230" spans="2:13" x14ac:dyDescent="0.25">
      <c r="B1230" s="69">
        <v>0.01</v>
      </c>
      <c r="C1230" s="143">
        <v>223771988.30043441</v>
      </c>
      <c r="D1230" s="143">
        <v>451850028.27714008</v>
      </c>
      <c r="E1230" s="143">
        <v>49623248.472775683</v>
      </c>
      <c r="F1230" s="143">
        <v>585214078.60005081</v>
      </c>
      <c r="H1230">
        <v>60</v>
      </c>
      <c r="I1230" s="279">
        <v>223807741.29432452</v>
      </c>
      <c r="J1230" s="279">
        <v>446252012.24110341</v>
      </c>
      <c r="K1230" s="143">
        <v>47957024.971952826</v>
      </c>
      <c r="L1230" s="143">
        <v>577985592.05708146</v>
      </c>
    </row>
    <row r="1231" spans="2:13" x14ac:dyDescent="0.25">
      <c r="B1231" s="69">
        <v>0.03</v>
      </c>
      <c r="C1231" s="143">
        <v>223700482.31265417</v>
      </c>
      <c r="D1231" s="143">
        <v>451127805.73242897</v>
      </c>
      <c r="E1231" s="143">
        <v>49502870.368391402</v>
      </c>
      <c r="F1231" s="143">
        <v>584299971.96317518</v>
      </c>
      <c r="H1231">
        <v>70</v>
      </c>
      <c r="I1231" s="279">
        <v>223807741.29432458</v>
      </c>
      <c r="J1231" s="279">
        <v>434333757.62431961</v>
      </c>
      <c r="K1231" s="143">
        <v>44504199.865922764</v>
      </c>
      <c r="L1231" s="143">
        <v>562614512.33426762</v>
      </c>
    </row>
    <row r="1232" spans="2:13" x14ac:dyDescent="0.25">
      <c r="B1232" s="69">
        <v>0.05</v>
      </c>
      <c r="C1232" s="143">
        <v>223628976.32487404</v>
      </c>
      <c r="D1232" s="143">
        <v>450405583.18771809</v>
      </c>
      <c r="E1232" s="143">
        <v>49382492.264007151</v>
      </c>
      <c r="F1232" s="143">
        <v>583385865.32630002</v>
      </c>
      <c r="G1232" s="19"/>
      <c r="H1232">
        <v>80</v>
      </c>
      <c r="I1232" s="279">
        <v>223807741.29432452</v>
      </c>
      <c r="J1232" s="279">
        <v>422415503.0075357</v>
      </c>
      <c r="K1232" s="143">
        <v>41051374.75989268</v>
      </c>
      <c r="L1232" s="143">
        <v>547243432.61145353</v>
      </c>
      <c r="M1232" s="19"/>
    </row>
    <row r="1234" spans="2:12" x14ac:dyDescent="0.25">
      <c r="B1234" s="1" t="s">
        <v>328</v>
      </c>
    </row>
    <row r="1235" spans="2:12" x14ac:dyDescent="0.25">
      <c r="C1235" t="s">
        <v>233</v>
      </c>
      <c r="D1235" s="226" t="s">
        <v>234</v>
      </c>
      <c r="E1235" t="s">
        <v>235</v>
      </c>
      <c r="F1235" t="s">
        <v>232</v>
      </c>
    </row>
    <row r="1236" spans="2:12" x14ac:dyDescent="0.25">
      <c r="C1236" s="367">
        <f>$F$1042</f>
        <v>223807741.29432452</v>
      </c>
      <c r="D1236" s="369">
        <f>$F$1117</f>
        <v>452211139.54949534</v>
      </c>
      <c r="E1236" s="367">
        <f>$F$1184</f>
        <v>49683437.524967879</v>
      </c>
      <c r="F1236" s="367">
        <f>$F$1200</f>
        <v>585671131.9184885</v>
      </c>
    </row>
    <row r="1237" spans="2:12" x14ac:dyDescent="0.25">
      <c r="B1237">
        <v>1000</v>
      </c>
      <c r="C1237" s="143">
        <f t="dataTable" ref="C1237:F1242" dt2D="0" dtr="0" r1="G51" ca="1"/>
        <v>223807741.29432452</v>
      </c>
      <c r="D1237" s="227">
        <v>453088625.82345927</v>
      </c>
      <c r="E1237" s="143">
        <v>49683437.524967879</v>
      </c>
      <c r="F1237" s="143">
        <v>586548618.19245231</v>
      </c>
    </row>
    <row r="1238" spans="2:12" x14ac:dyDescent="0.25">
      <c r="B1238" s="362">
        <v>1150</v>
      </c>
      <c r="C1238" s="144">
        <v>223807741.29432452</v>
      </c>
      <c r="D1238" s="228">
        <v>452211139.54949534</v>
      </c>
      <c r="E1238" s="144">
        <v>49683437.524967879</v>
      </c>
      <c r="F1238" s="144">
        <v>585671131.9184885</v>
      </c>
    </row>
    <row r="1239" spans="2:12" x14ac:dyDescent="0.25">
      <c r="B1239">
        <v>1300</v>
      </c>
      <c r="C1239" s="143">
        <v>223807741.29432452</v>
      </c>
      <c r="D1239" s="227">
        <v>451333653.27553165</v>
      </c>
      <c r="E1239" s="143">
        <v>49683437.524967872</v>
      </c>
      <c r="F1239" s="143">
        <v>584793645.64452457</v>
      </c>
    </row>
    <row r="1240" spans="2:12" x14ac:dyDescent="0.25">
      <c r="B1240">
        <v>1500</v>
      </c>
      <c r="C1240" s="143">
        <v>223807741.29432452</v>
      </c>
      <c r="D1240" s="227">
        <v>450163671.57691318</v>
      </c>
      <c r="E1240" s="143">
        <v>49683437.524967872</v>
      </c>
      <c r="F1240" s="143">
        <v>583623663.94590616</v>
      </c>
    </row>
    <row r="1241" spans="2:12" x14ac:dyDescent="0.25">
      <c r="B1241">
        <v>1800</v>
      </c>
      <c r="C1241" s="143">
        <v>223807741.29432452</v>
      </c>
      <c r="D1241" s="227">
        <v>448408699.02898562</v>
      </c>
      <c r="E1241" s="143">
        <v>49683437.524967872</v>
      </c>
      <c r="F1241" s="143">
        <v>581868691.3979789</v>
      </c>
    </row>
    <row r="1242" spans="2:12" x14ac:dyDescent="0.25">
      <c r="B1242">
        <v>2000</v>
      </c>
      <c r="C1242" s="143">
        <v>223807741.29432458</v>
      </c>
      <c r="D1242" s="227">
        <v>447238717.33036733</v>
      </c>
      <c r="E1242" s="143">
        <v>49683437.524967879</v>
      </c>
      <c r="F1242" s="143">
        <v>580698709.69936061</v>
      </c>
      <c r="G1242" s="19"/>
    </row>
    <row r="1244" spans="2:12" x14ac:dyDescent="0.25">
      <c r="B1244" s="1" t="s">
        <v>237</v>
      </c>
      <c r="H1244" s="1" t="s">
        <v>238</v>
      </c>
    </row>
    <row r="1245" spans="2:12" x14ac:dyDescent="0.25">
      <c r="C1245" t="s">
        <v>233</v>
      </c>
      <c r="D1245" t="s">
        <v>234</v>
      </c>
      <c r="E1245" t="s">
        <v>235</v>
      </c>
      <c r="F1245" t="s">
        <v>232</v>
      </c>
      <c r="I1245" t="s">
        <v>233</v>
      </c>
      <c r="J1245" t="s">
        <v>234</v>
      </c>
      <c r="K1245" t="s">
        <v>235</v>
      </c>
      <c r="L1245" t="s">
        <v>232</v>
      </c>
    </row>
    <row r="1246" spans="2:12" x14ac:dyDescent="0.25">
      <c r="C1246" s="367">
        <f>$F$1042</f>
        <v>223807741.29432452</v>
      </c>
      <c r="D1246" s="368">
        <f>$F$1117</f>
        <v>452211139.54949534</v>
      </c>
      <c r="E1246" s="367">
        <f>$F$1184</f>
        <v>49683437.524967879</v>
      </c>
      <c r="F1246" s="367">
        <f>$F$1200</f>
        <v>585671131.9184885</v>
      </c>
      <c r="I1246" s="367">
        <f>$F$1042</f>
        <v>223807741.29432452</v>
      </c>
      <c r="J1246" s="368">
        <f>$F$1117</f>
        <v>452211139.54949534</v>
      </c>
      <c r="K1246" s="367">
        <f>$F$1184</f>
        <v>49683437.524967879</v>
      </c>
      <c r="L1246" s="367">
        <f>$F$1200</f>
        <v>585671131.9184885</v>
      </c>
    </row>
    <row r="1247" spans="2:12" x14ac:dyDescent="0.25">
      <c r="B1247">
        <v>150</v>
      </c>
      <c r="C1247" s="143">
        <f t="dataTable" ref="C1247:F1251" dt2D="0" dtr="0" r1="G44" ca="1"/>
        <v>209943232.70037168</v>
      </c>
      <c r="D1247" s="143">
        <v>431414376.65856624</v>
      </c>
      <c r="E1247" s="143">
        <v>44112876.036326118</v>
      </c>
      <c r="F1247" s="143">
        <v>545439298.94496465</v>
      </c>
      <c r="H1247">
        <v>250</v>
      </c>
      <c r="I1247" s="143">
        <f t="dataTable" ref="I1247:L1252" dt2D="0" dtr="0" r1="G45" ca="1"/>
        <v>215309446.20041957</v>
      </c>
      <c r="J1247" s="143">
        <v>439463696.90863788</v>
      </c>
      <c r="K1247" s="143">
        <v>46268943.960452497</v>
      </c>
      <c r="L1247" s="143">
        <v>561010900.61921048</v>
      </c>
    </row>
    <row r="1248" spans="2:12" x14ac:dyDescent="0.25">
      <c r="B1248">
        <v>200</v>
      </c>
      <c r="C1248" s="143">
        <v>216875486.99734807</v>
      </c>
      <c r="D1248" s="143">
        <v>441812758.10403073</v>
      </c>
      <c r="E1248" s="143">
        <v>46898156.780646995</v>
      </c>
      <c r="F1248" s="143">
        <v>565555215.43172657</v>
      </c>
      <c r="H1248">
        <v>300</v>
      </c>
      <c r="I1248" s="143">
        <v>218142211.23172119</v>
      </c>
      <c r="J1248" s="143">
        <v>443712844.45559049</v>
      </c>
      <c r="K1248" s="143">
        <v>47407108.481957592</v>
      </c>
      <c r="L1248" s="143">
        <v>569230977.71896994</v>
      </c>
    </row>
    <row r="1249" spans="2:13" s="1" customFormat="1" x14ac:dyDescent="0.25">
      <c r="B1249" s="362">
        <v>250</v>
      </c>
      <c r="C1249" s="144">
        <v>223807741.29432452</v>
      </c>
      <c r="D1249" s="144">
        <v>452211139.54949534</v>
      </c>
      <c r="E1249" s="144">
        <v>49683437.524967879</v>
      </c>
      <c r="F1249" s="144">
        <v>585671131.9184885</v>
      </c>
      <c r="H1249">
        <v>350</v>
      </c>
      <c r="I1249" s="143">
        <v>220974976.26302281</v>
      </c>
      <c r="J1249" s="143">
        <v>447961992.00254309</v>
      </c>
      <c r="K1249" s="143">
        <v>48545273.003462747</v>
      </c>
      <c r="L1249" s="143">
        <v>577451054.81872928</v>
      </c>
    </row>
    <row r="1250" spans="2:13" x14ac:dyDescent="0.25">
      <c r="B1250">
        <v>300</v>
      </c>
      <c r="C1250" s="143">
        <v>230739995.59130085</v>
      </c>
      <c r="D1250" s="143">
        <v>462609520.99495983</v>
      </c>
      <c r="E1250" s="143">
        <v>52468718.269288719</v>
      </c>
      <c r="F1250" s="143">
        <v>605787048.40525019</v>
      </c>
      <c r="H1250" s="362">
        <v>400</v>
      </c>
      <c r="I1250" s="144">
        <v>223807741.29432452</v>
      </c>
      <c r="J1250" s="144">
        <v>452211139.54949534</v>
      </c>
      <c r="K1250" s="144">
        <v>49683437.524967879</v>
      </c>
      <c r="L1250" s="144">
        <v>585671131.9184885</v>
      </c>
    </row>
    <row r="1251" spans="2:13" x14ac:dyDescent="0.25">
      <c r="B1251">
        <v>350</v>
      </c>
      <c r="C1251" s="143">
        <v>237672249.88827726</v>
      </c>
      <c r="D1251" s="143">
        <v>473007902.44042456</v>
      </c>
      <c r="E1251" s="143">
        <v>55253999.013609596</v>
      </c>
      <c r="F1251" s="143">
        <v>625902964.89201236</v>
      </c>
      <c r="G1251" s="19"/>
      <c r="H1251">
        <v>450</v>
      </c>
      <c r="I1251" s="143">
        <v>226640506.32562613</v>
      </c>
      <c r="J1251" s="143">
        <v>456460287.09644794</v>
      </c>
      <c r="K1251" s="143">
        <v>50821602.046472996</v>
      </c>
      <c r="L1251" s="143">
        <v>593891209.01824772</v>
      </c>
    </row>
    <row r="1252" spans="2:13" x14ac:dyDescent="0.25">
      <c r="H1252">
        <v>500</v>
      </c>
      <c r="I1252" s="143">
        <v>229473271.35692772</v>
      </c>
      <c r="J1252" s="143">
        <v>460709434.64340043</v>
      </c>
      <c r="K1252" s="143">
        <v>51959766.567978099</v>
      </c>
      <c r="L1252" s="143">
        <v>602111286.11800706</v>
      </c>
      <c r="M1252" s="19"/>
    </row>
    <row r="1254" spans="2:13" x14ac:dyDescent="0.25">
      <c r="B1254" s="183" t="s">
        <v>239</v>
      </c>
      <c r="C1254" s="27"/>
      <c r="D1254" s="27"/>
      <c r="E1254" s="27"/>
      <c r="F1254" s="27"/>
      <c r="G1254" s="1" t="s">
        <v>444</v>
      </c>
      <c r="K1254" s="1" t="s">
        <v>240</v>
      </c>
    </row>
    <row r="1255" spans="2:13" x14ac:dyDescent="0.25">
      <c r="B1255" s="226"/>
      <c r="C1255" s="226" t="s">
        <v>233</v>
      </c>
      <c r="D1255" s="226" t="s">
        <v>234</v>
      </c>
      <c r="E1255" s="226" t="s">
        <v>232</v>
      </c>
      <c r="F1255" s="27"/>
      <c r="G1255" s="226"/>
      <c r="H1255" s="226" t="s">
        <v>234</v>
      </c>
      <c r="I1255" s="226" t="s">
        <v>232</v>
      </c>
      <c r="L1255" t="s">
        <v>235</v>
      </c>
      <c r="M1255" t="s">
        <v>232</v>
      </c>
    </row>
    <row r="1256" spans="2:13" x14ac:dyDescent="0.25">
      <c r="B1256" s="226"/>
      <c r="C1256" s="369">
        <f>$F$1042</f>
        <v>223807741.29432452</v>
      </c>
      <c r="D1256" s="369">
        <f>$F$1117</f>
        <v>452211139.54949534</v>
      </c>
      <c r="E1256" s="369">
        <f>$F$1200</f>
        <v>585671131.9184885</v>
      </c>
      <c r="G1256" s="226"/>
      <c r="H1256" s="369">
        <f>$F$1117</f>
        <v>452211139.54949534</v>
      </c>
      <c r="I1256" s="369">
        <f>$F$1200</f>
        <v>585671131.9184885</v>
      </c>
      <c r="L1256" s="367">
        <f>$F$1184</f>
        <v>49683437.524967879</v>
      </c>
      <c r="M1256" s="367">
        <f>$F$1200</f>
        <v>585671131.9184885</v>
      </c>
    </row>
    <row r="1257" spans="2:13" x14ac:dyDescent="0.25">
      <c r="B1257" s="226">
        <v>300</v>
      </c>
      <c r="C1257" s="227">
        <f t="dataTable" ref="C1257:E1262" dt2D="0" dtr="0" r1="G46" ca="1"/>
        <v>184377348.7008422</v>
      </c>
      <c r="D1257" s="227">
        <v>384616180.81781173</v>
      </c>
      <c r="E1257" s="227">
        <v>478645780.59332252</v>
      </c>
      <c r="F1257" s="279"/>
      <c r="G1257" s="226">
        <v>1.25</v>
      </c>
      <c r="H1257" s="227">
        <f t="dataTable" ref="H1257:I1262" dt2D="0" dtr="0" r1="G47" ca="1"/>
        <v>327163717.60848343</v>
      </c>
      <c r="I1257" s="227">
        <v>460623709.97747672</v>
      </c>
      <c r="K1257">
        <v>700</v>
      </c>
      <c r="L1257" s="143">
        <f t="dataTable" ref="L1257:M1264" dt2D="0" dtr="0" r1="G48" ca="1"/>
        <v>40245552.662337497</v>
      </c>
      <c r="M1257" s="143">
        <v>576233247.05585802</v>
      </c>
    </row>
    <row r="1258" spans="2:13" x14ac:dyDescent="0.25">
      <c r="B1258" s="226">
        <v>350</v>
      </c>
      <c r="C1258" s="227">
        <v>204092544.99758336</v>
      </c>
      <c r="D1258" s="227">
        <v>418413660.18365359</v>
      </c>
      <c r="E1258" s="227">
        <v>532158456.25590545</v>
      </c>
      <c r="F1258" s="279"/>
      <c r="G1258" s="226">
        <v>1.5</v>
      </c>
      <c r="H1258" s="227">
        <v>358425573.09373641</v>
      </c>
      <c r="I1258" s="227">
        <v>491885565.46272951</v>
      </c>
      <c r="K1258">
        <v>750</v>
      </c>
      <c r="L1258" s="143">
        <v>42605023.877995074</v>
      </c>
      <c r="M1258" s="143">
        <v>578592718.27151561</v>
      </c>
    </row>
    <row r="1259" spans="2:13" s="1" customFormat="1" x14ac:dyDescent="0.25">
      <c r="B1259" s="370">
        <v>400</v>
      </c>
      <c r="C1259" s="228">
        <v>223807741.29432452</v>
      </c>
      <c r="D1259" s="228">
        <v>452211139.54949534</v>
      </c>
      <c r="E1259" s="228">
        <v>585671131.9184885</v>
      </c>
      <c r="F1259" s="279"/>
      <c r="G1259" s="226">
        <v>1.75</v>
      </c>
      <c r="H1259" s="227">
        <v>389687428.57898951</v>
      </c>
      <c r="I1259" s="227">
        <v>523147420.94798249</v>
      </c>
      <c r="K1259">
        <v>800</v>
      </c>
      <c r="L1259" s="143">
        <v>44964495.093652673</v>
      </c>
      <c r="M1259" s="143">
        <v>580952189.48717332</v>
      </c>
    </row>
    <row r="1260" spans="2:13" x14ac:dyDescent="0.25">
      <c r="B1260" s="226">
        <v>450</v>
      </c>
      <c r="C1260" s="227">
        <v>243522937.5910655</v>
      </c>
      <c r="D1260" s="227">
        <v>486008618.9153372</v>
      </c>
      <c r="E1260" s="227">
        <v>639183807.58107138</v>
      </c>
      <c r="F1260" s="279"/>
      <c r="G1260" s="226">
        <v>2</v>
      </c>
      <c r="H1260" s="227">
        <v>420949284.0642426</v>
      </c>
      <c r="I1260" s="227">
        <v>554409276.43323565</v>
      </c>
      <c r="K1260">
        <v>850</v>
      </c>
      <c r="L1260" s="143">
        <v>47323966.309310228</v>
      </c>
      <c r="M1260" s="143">
        <v>583311660.70283079</v>
      </c>
    </row>
    <row r="1261" spans="2:13" x14ac:dyDescent="0.25">
      <c r="B1261" s="371">
        <v>500</v>
      </c>
      <c r="C1261" s="292">
        <v>263238133.88780656</v>
      </c>
      <c r="D1261" s="292">
        <v>519806098.28117919</v>
      </c>
      <c r="E1261" s="292">
        <v>692696483.24365449</v>
      </c>
      <c r="F1261" s="280"/>
      <c r="G1261" s="372">
        <v>2.25</v>
      </c>
      <c r="H1261" s="228">
        <v>452211139.54949534</v>
      </c>
      <c r="I1261" s="228">
        <v>585671131.9184885</v>
      </c>
      <c r="K1261" s="362">
        <v>900</v>
      </c>
      <c r="L1261" s="144">
        <v>49683437.524967879</v>
      </c>
      <c r="M1261" s="144">
        <v>585671131.9184885</v>
      </c>
    </row>
    <row r="1262" spans="2:13" x14ac:dyDescent="0.25">
      <c r="B1262" s="226">
        <v>550</v>
      </c>
      <c r="C1262" s="227">
        <v>282953330.18454772</v>
      </c>
      <c r="D1262" s="227">
        <v>553603577.64702117</v>
      </c>
      <c r="E1262" s="227">
        <v>746209158.90623736</v>
      </c>
      <c r="F1262" s="279"/>
      <c r="G1262" s="226">
        <v>2.5</v>
      </c>
      <c r="H1262" s="227">
        <v>483472995.03474855</v>
      </c>
      <c r="I1262" s="227">
        <v>616932987.40374172</v>
      </c>
      <c r="K1262">
        <v>950</v>
      </c>
      <c r="L1262" s="143">
        <v>52042908.740625419</v>
      </c>
      <c r="M1262" s="143">
        <v>588030603.13414586</v>
      </c>
    </row>
    <row r="1263" spans="2:13" x14ac:dyDescent="0.25">
      <c r="K1263">
        <v>1000</v>
      </c>
      <c r="L1263" s="143">
        <v>54402379.956282996</v>
      </c>
      <c r="M1263" s="143">
        <v>590390074.34980345</v>
      </c>
    </row>
    <row r="1264" spans="2:13" x14ac:dyDescent="0.25">
      <c r="K1264">
        <v>1050</v>
      </c>
      <c r="L1264" s="143">
        <v>56761851.171940632</v>
      </c>
      <c r="M1264" s="143">
        <v>592749545.56546128</v>
      </c>
    </row>
    <row r="1266" spans="2:12" x14ac:dyDescent="0.25">
      <c r="B1266" s="1" t="s">
        <v>246</v>
      </c>
      <c r="H1266" s="183" t="s">
        <v>247</v>
      </c>
      <c r="I1266" s="27"/>
      <c r="J1266" s="27"/>
      <c r="K1266" s="27"/>
      <c r="L1266" s="27"/>
    </row>
    <row r="1267" spans="2:12" x14ac:dyDescent="0.25">
      <c r="C1267" t="s">
        <v>233</v>
      </c>
      <c r="D1267" t="s">
        <v>234</v>
      </c>
      <c r="E1267" t="s">
        <v>235</v>
      </c>
      <c r="F1267" t="s">
        <v>232</v>
      </c>
      <c r="H1267" s="27"/>
      <c r="I1267" s="27" t="s">
        <v>233</v>
      </c>
      <c r="J1267" s="27" t="s">
        <v>234</v>
      </c>
      <c r="K1267" s="27" t="s">
        <v>235</v>
      </c>
      <c r="L1267" s="27" t="s">
        <v>232</v>
      </c>
    </row>
    <row r="1268" spans="2:12" x14ac:dyDescent="0.25">
      <c r="C1268" s="367">
        <f>$F$1042</f>
        <v>223807741.29432452</v>
      </c>
      <c r="D1268" s="368">
        <f>$F$1117</f>
        <v>452211139.54949534</v>
      </c>
      <c r="E1268" s="367">
        <f>$F$1184</f>
        <v>49683437.524967879</v>
      </c>
      <c r="F1268" s="367">
        <f>$F$1200</f>
        <v>585671131.9184885</v>
      </c>
      <c r="H1268" s="27"/>
      <c r="I1268" s="367">
        <f>$F$1042</f>
        <v>223807741.29432452</v>
      </c>
      <c r="J1268" s="368">
        <f>$F$1117</f>
        <v>452211139.54949534</v>
      </c>
      <c r="K1268" s="367">
        <f>$F$1184</f>
        <v>49683437.524967879</v>
      </c>
      <c r="L1268" s="367">
        <f>$F$1200</f>
        <v>585671131.9184885</v>
      </c>
    </row>
    <row r="1269" spans="2:12" x14ac:dyDescent="0.25">
      <c r="B1269" s="26">
        <v>-2</v>
      </c>
      <c r="C1269" s="143">
        <f t="dataTable" ref="C1269:F1273" dt2D="0" dtr="0" r1="A62" ca="1"/>
        <v>223807741.29432452</v>
      </c>
      <c r="D1269" s="143">
        <v>452211139.54949534</v>
      </c>
      <c r="E1269" s="143">
        <v>49683437.524967879</v>
      </c>
      <c r="F1269" s="143">
        <v>585671131.9184885</v>
      </c>
      <c r="H1269" s="289">
        <v>0</v>
      </c>
      <c r="I1269" s="280">
        <f t="dataTable" ref="I1269:L1272" dt2D="0" dtr="0" r1="H77" ca="1"/>
        <v>223807741.29432452</v>
      </c>
      <c r="J1269" s="280">
        <v>452211139.54949534</v>
      </c>
      <c r="K1269" s="280">
        <v>49683437.524967879</v>
      </c>
      <c r="L1269" s="280">
        <v>585671131.9184885</v>
      </c>
    </row>
    <row r="1270" spans="2:12" x14ac:dyDescent="0.25">
      <c r="B1270" s="373">
        <v>0</v>
      </c>
      <c r="C1270" s="144">
        <v>223807741.29432452</v>
      </c>
      <c r="D1270" s="144">
        <v>452211139.54949534</v>
      </c>
      <c r="E1270" s="144">
        <v>49683437.524967879</v>
      </c>
      <c r="F1270" s="144">
        <v>585671131.9184885</v>
      </c>
      <c r="H1270" s="288">
        <v>0.02</v>
      </c>
      <c r="I1270" s="279">
        <v>219470984.84451914</v>
      </c>
      <c r="J1270" s="279">
        <v>431961472.40339172</v>
      </c>
      <c r="K1270" s="279">
        <v>43622810.016705841</v>
      </c>
      <c r="L1270" s="279">
        <v>555024080.81431735</v>
      </c>
    </row>
    <row r="1271" spans="2:12" s="1" customFormat="1" x14ac:dyDescent="0.25">
      <c r="B1271" s="374">
        <v>1</v>
      </c>
      <c r="C1271" s="375">
        <v>223807741.29432452</v>
      </c>
      <c r="D1271" s="375">
        <v>452211139.54949534</v>
      </c>
      <c r="E1271" s="375">
        <v>49683437.524967879</v>
      </c>
      <c r="F1271" s="375">
        <v>585671131.9184885</v>
      </c>
      <c r="H1271" s="377">
        <v>0.05</v>
      </c>
      <c r="I1271" s="281">
        <v>209641966.32245031</v>
      </c>
      <c r="J1271" s="281">
        <v>389832260.83619148</v>
      </c>
      <c r="K1271" s="281">
        <v>30967468.234706387</v>
      </c>
      <c r="L1271" s="281">
        <v>490410508.94304883</v>
      </c>
    </row>
    <row r="1272" spans="2:12" x14ac:dyDescent="0.25">
      <c r="B1272" s="376">
        <v>2</v>
      </c>
      <c r="C1272" s="227">
        <v>164048842.73218411</v>
      </c>
      <c r="D1272" s="227">
        <v>370637947.16465569</v>
      </c>
      <c r="E1272" s="227">
        <v>36566104.360265076</v>
      </c>
      <c r="F1272" s="227">
        <v>431221707.80680561</v>
      </c>
      <c r="H1272" s="288">
        <v>7.0000000000000007E-2</v>
      </c>
      <c r="I1272" s="279">
        <v>199924228.51218873</v>
      </c>
      <c r="J1272" s="279">
        <v>350955562.74303722</v>
      </c>
      <c r="K1272" s="279">
        <v>19252247.098313447</v>
      </c>
      <c r="L1272" s="279">
        <v>430100851.9032402</v>
      </c>
    </row>
    <row r="1273" spans="2:12" x14ac:dyDescent="0.25">
      <c r="B1273" s="376">
        <v>3</v>
      </c>
      <c r="C1273" s="227">
        <v>69118945.98776342</v>
      </c>
      <c r="D1273" s="227">
        <v>236751078.71916768</v>
      </c>
      <c r="E1273" s="227">
        <v>11228713.005545963</v>
      </c>
      <c r="F1273" s="227">
        <v>177067551.26217777</v>
      </c>
      <c r="G1273" s="294"/>
      <c r="H1273" s="288"/>
      <c r="I1273" s="279"/>
      <c r="J1273" s="279"/>
      <c r="K1273" s="290"/>
      <c r="L1273" s="279"/>
    </row>
    <row r="1275" spans="2:12" x14ac:dyDescent="0.25">
      <c r="B1275" s="1" t="s">
        <v>245</v>
      </c>
      <c r="H1275" s="1" t="s">
        <v>429</v>
      </c>
    </row>
    <row r="1276" spans="2:12" x14ac:dyDescent="0.25">
      <c r="C1276" t="s">
        <v>233</v>
      </c>
      <c r="D1276" t="s">
        <v>234</v>
      </c>
      <c r="E1276" t="s">
        <v>235</v>
      </c>
      <c r="F1276" t="s">
        <v>232</v>
      </c>
      <c r="I1276" t="s">
        <v>233</v>
      </c>
      <c r="J1276" t="s">
        <v>234</v>
      </c>
      <c r="K1276" t="s">
        <v>235</v>
      </c>
      <c r="L1276" t="s">
        <v>232</v>
      </c>
    </row>
    <row r="1277" spans="2:12" x14ac:dyDescent="0.25">
      <c r="C1277" s="367">
        <f>$F$1042</f>
        <v>223807741.29432452</v>
      </c>
      <c r="D1277" s="368">
        <f>$F$1117</f>
        <v>452211139.54949534</v>
      </c>
      <c r="E1277" s="367">
        <f>$F$1184</f>
        <v>49683437.524967879</v>
      </c>
      <c r="F1277" s="367">
        <f>$F$1200</f>
        <v>585671131.9184885</v>
      </c>
      <c r="I1277" s="367">
        <f>$F$1042</f>
        <v>223807741.29432452</v>
      </c>
      <c r="J1277" s="368">
        <f>$F$1117</f>
        <v>452211139.54949534</v>
      </c>
      <c r="K1277" s="367">
        <f>$F$1184</f>
        <v>49683437.524967879</v>
      </c>
      <c r="L1277" s="367">
        <f>$F$1200</f>
        <v>585671131.9184885</v>
      </c>
    </row>
    <row r="1278" spans="2:12" x14ac:dyDescent="0.25">
      <c r="B1278" s="69">
        <v>-0.1</v>
      </c>
      <c r="C1278" s="143">
        <f t="dataTable" ref="C1278:F1282" dt2D="0" dtr="0" r1="A71" ca="1"/>
        <v>220928782.81955343</v>
      </c>
      <c r="D1278" s="143">
        <v>447892701.83733869</v>
      </c>
      <c r="E1278" s="143">
        <v>48526713.137783043</v>
      </c>
      <c r="F1278" s="143">
        <v>577317011.34437585</v>
      </c>
      <c r="H1278">
        <v>0.2</v>
      </c>
      <c r="I1278" s="143">
        <f t="dataTable" ref="I1278:L1282" dt2D="0" dtr="0" r1="I82" ca="1"/>
        <v>243721157.40610158</v>
      </c>
      <c r="J1278" s="143">
        <v>497974268.10377502</v>
      </c>
      <c r="K1278" s="143">
        <v>53671077.024414808</v>
      </c>
      <c r="L1278" s="143">
        <v>655335316.08399236</v>
      </c>
    </row>
    <row r="1279" spans="2:12" x14ac:dyDescent="0.25">
      <c r="B1279" s="69">
        <v>-0.05</v>
      </c>
      <c r="C1279" s="143">
        <v>222346526.36531645</v>
      </c>
      <c r="D1279" s="143">
        <v>450019317.15598333</v>
      </c>
      <c r="E1279" s="143">
        <v>49096342.240991421</v>
      </c>
      <c r="F1279" s="143">
        <v>581430999.31199205</v>
      </c>
      <c r="H1279">
        <v>0.15</v>
      </c>
      <c r="I1279" s="143">
        <v>236275271.38169789</v>
      </c>
      <c r="J1279" s="143">
        <v>480862837.42695755</v>
      </c>
      <c r="K1279" s="143">
        <v>52180046.60288246</v>
      </c>
      <c r="L1279" s="143">
        <v>629286968.96123862</v>
      </c>
    </row>
    <row r="1280" spans="2:12" s="1" customFormat="1" x14ac:dyDescent="0.25">
      <c r="B1280" s="145">
        <v>0</v>
      </c>
      <c r="C1280" s="144">
        <v>223807741.29432452</v>
      </c>
      <c r="D1280" s="144">
        <v>452211139.54949534</v>
      </c>
      <c r="E1280" s="144">
        <v>49683437.524967879</v>
      </c>
      <c r="F1280" s="144">
        <v>585671131.9184885</v>
      </c>
      <c r="H1280" s="379">
        <v>7.4999999999999997E-2</v>
      </c>
      <c r="I1280" s="144">
        <v>223807741.29432452</v>
      </c>
      <c r="J1280" s="144">
        <v>452211139.54949534</v>
      </c>
      <c r="K1280" s="144">
        <v>49683437.524967879</v>
      </c>
      <c r="L1280" s="144">
        <v>585671131.9184885</v>
      </c>
    </row>
    <row r="1281" spans="2:14" x14ac:dyDescent="0.25">
      <c r="B1281" s="69">
        <v>0.05</v>
      </c>
      <c r="C1281" s="143">
        <v>225313910.9092713</v>
      </c>
      <c r="D1281" s="143">
        <v>454470393.9719156</v>
      </c>
      <c r="E1281" s="143">
        <v>50288594.959544726</v>
      </c>
      <c r="F1281" s="143">
        <v>590041713.39043212</v>
      </c>
      <c r="H1281">
        <v>0.05</v>
      </c>
      <c r="I1281" s="143">
        <v>219256103.32591838</v>
      </c>
      <c r="J1281" s="143">
        <v>441750995.87994587</v>
      </c>
      <c r="K1281" s="143">
        <v>48771977.067951441</v>
      </c>
      <c r="L1281" s="143">
        <v>569747889.82351661</v>
      </c>
    </row>
    <row r="1282" spans="2:14" x14ac:dyDescent="0.25">
      <c r="B1282" s="69">
        <v>0.1</v>
      </c>
      <c r="C1282" s="143">
        <v>226866571.53974572</v>
      </c>
      <c r="D1282" s="143">
        <v>456799384.91762733</v>
      </c>
      <c r="E1282" s="143">
        <v>50912431.820003189</v>
      </c>
      <c r="F1282" s="143">
        <v>594547201.82707691</v>
      </c>
      <c r="G1282" s="294"/>
      <c r="H1282">
        <v>0</v>
      </c>
      <c r="I1282" s="143">
        <v>209470081.69384506</v>
      </c>
      <c r="J1282" s="143">
        <v>419261686.99041402</v>
      </c>
      <c r="K1282" s="143">
        <v>46812337.085366093</v>
      </c>
      <c r="L1282" s="143">
        <v>535512919.3193261</v>
      </c>
      <c r="M1282" s="294"/>
    </row>
    <row r="1284" spans="2:14" x14ac:dyDescent="0.25">
      <c r="B1284" s="1" t="s">
        <v>422</v>
      </c>
      <c r="H1284" s="1" t="s">
        <v>423</v>
      </c>
      <c r="N1284" s="1"/>
    </row>
    <row r="1285" spans="2:14" x14ac:dyDescent="0.25">
      <c r="C1285" t="s">
        <v>233</v>
      </c>
      <c r="D1285" t="s">
        <v>234</v>
      </c>
      <c r="E1285" t="s">
        <v>235</v>
      </c>
      <c r="F1285" t="s">
        <v>232</v>
      </c>
      <c r="I1285" t="s">
        <v>233</v>
      </c>
      <c r="J1285" t="s">
        <v>234</v>
      </c>
      <c r="K1285" t="s">
        <v>235</v>
      </c>
      <c r="L1285" t="s">
        <v>232</v>
      </c>
    </row>
    <row r="1286" spans="2:14" x14ac:dyDescent="0.25">
      <c r="C1286" s="367">
        <f>$F$1042</f>
        <v>223807741.29432452</v>
      </c>
      <c r="D1286" s="368">
        <f>$F$1117</f>
        <v>452211139.54949534</v>
      </c>
      <c r="E1286" s="367">
        <f>$F$1184</f>
        <v>49683437.524967879</v>
      </c>
      <c r="F1286" s="367">
        <f>$F$1200</f>
        <v>585671131.9184885</v>
      </c>
      <c r="I1286" s="367">
        <f>$F$1042</f>
        <v>223807741.29432452</v>
      </c>
      <c r="J1286" s="368">
        <f>$F$1117</f>
        <v>452211139.54949534</v>
      </c>
      <c r="K1286" s="367">
        <f>$F$1184</f>
        <v>49683437.524967879</v>
      </c>
      <c r="L1286" s="367">
        <f>$F$1200</f>
        <v>585671131.9184885</v>
      </c>
    </row>
    <row r="1287" spans="2:14" x14ac:dyDescent="0.25">
      <c r="B1287" s="69">
        <v>1</v>
      </c>
      <c r="C1287" s="143">
        <f t="dataTable" ref="C1287:F1291" dt2D="0" dtr="0" r1="G260" ca="1"/>
        <v>199168423.17913932</v>
      </c>
      <c r="D1287" s="143">
        <v>415252162.37671769</v>
      </c>
      <c r="E1287" s="143">
        <v>39783711.49654527</v>
      </c>
      <c r="F1287" s="143">
        <v>514173110.60210294</v>
      </c>
      <c r="H1287" s="69">
        <v>1</v>
      </c>
      <c r="I1287" s="143">
        <f t="dataTable" ref="I1287:L1291" dt2D="0" dtr="0" r1="G265" ca="1"/>
        <v>207741103.96731231</v>
      </c>
      <c r="J1287" s="143">
        <v>428111183.55897725</v>
      </c>
      <c r="K1287" s="143">
        <v>43228092.170364797</v>
      </c>
      <c r="L1287" s="143">
        <v>539049193.2463553</v>
      </c>
    </row>
    <row r="1288" spans="2:14" x14ac:dyDescent="0.25">
      <c r="B1288" s="69">
        <v>1.02</v>
      </c>
      <c r="C1288" s="143">
        <v>208633306.43743631</v>
      </c>
      <c r="D1288" s="143">
        <v>429449487.26416314</v>
      </c>
      <c r="E1288" s="143">
        <v>43586566.377110995</v>
      </c>
      <c r="F1288" s="143">
        <v>541638173.62841117</v>
      </c>
      <c r="H1288" s="69">
        <v>1.02</v>
      </c>
      <c r="I1288" s="143">
        <v>213914341.47437426</v>
      </c>
      <c r="J1288" s="143">
        <v>437371039.81957018</v>
      </c>
      <c r="K1288" s="143">
        <v>45708410.811595015</v>
      </c>
      <c r="L1288" s="143">
        <v>556962605.65523994</v>
      </c>
    </row>
    <row r="1289" spans="2:14" s="1" customFormat="1" x14ac:dyDescent="0.25">
      <c r="B1289" s="145">
        <v>1.05</v>
      </c>
      <c r="C1289" s="144">
        <v>223807741.29432452</v>
      </c>
      <c r="D1289" s="144">
        <v>452211139.54949534</v>
      </c>
      <c r="E1289" s="144">
        <v>49683437.524967879</v>
      </c>
      <c r="F1289" s="144">
        <v>585671131.9184885</v>
      </c>
      <c r="H1289" s="145">
        <v>1.05</v>
      </c>
      <c r="I1289" s="144">
        <v>223807741.29432452</v>
      </c>
      <c r="J1289" s="144">
        <v>452211139.54949534</v>
      </c>
      <c r="K1289" s="144">
        <v>49683437.524967879</v>
      </c>
      <c r="L1289" s="144">
        <v>585671131.9184885</v>
      </c>
    </row>
    <row r="1290" spans="2:14" x14ac:dyDescent="0.25">
      <c r="B1290" s="69">
        <v>1.07</v>
      </c>
      <c r="C1290" s="143">
        <v>234603976.95171311</v>
      </c>
      <c r="D1290" s="143">
        <v>468405493.03557837</v>
      </c>
      <c r="E1290" s="143">
        <v>54021210.780168675</v>
      </c>
      <c r="F1290" s="143">
        <v>616999494.31716084</v>
      </c>
      <c r="H1290" s="69">
        <v>1.07</v>
      </c>
      <c r="I1290" s="143">
        <v>230844154.22079355</v>
      </c>
      <c r="J1290" s="143">
        <v>462765758.93919909</v>
      </c>
      <c r="K1290" s="143">
        <v>52510567.718638465</v>
      </c>
      <c r="L1290" s="143">
        <v>606089294.42833161</v>
      </c>
    </row>
    <row r="1291" spans="2:14" x14ac:dyDescent="0.25">
      <c r="B1291" s="69">
        <v>1.1000000000000001</v>
      </c>
      <c r="C1291" s="143">
        <v>251868319.30562702</v>
      </c>
      <c r="D1291" s="143">
        <v>494302006.56644905</v>
      </c>
      <c r="E1291" s="143">
        <v>60957776.904509075</v>
      </c>
      <c r="F1291" s="143">
        <v>667096916.32628596</v>
      </c>
      <c r="G1291" s="294"/>
      <c r="H1291" s="69">
        <v>1.1000000000000001</v>
      </c>
      <c r="I1291" s="143">
        <v>242092362.58479264</v>
      </c>
      <c r="J1291" s="143">
        <v>479638071.48519754</v>
      </c>
      <c r="K1291" s="143">
        <v>57029937.1506024</v>
      </c>
      <c r="L1291" s="143">
        <v>638729184.77029324</v>
      </c>
      <c r="M1291" s="294"/>
    </row>
    <row r="1293" spans="2:14" x14ac:dyDescent="0.25">
      <c r="B1293" s="229" t="s">
        <v>424</v>
      </c>
      <c r="C1293" s="226"/>
      <c r="D1293" s="226"/>
      <c r="E1293" s="226"/>
      <c r="H1293" s="1" t="s">
        <v>426</v>
      </c>
    </row>
    <row r="1294" spans="2:14" x14ac:dyDescent="0.25">
      <c r="B1294" s="226"/>
      <c r="C1294" s="226" t="s">
        <v>233</v>
      </c>
      <c r="D1294" s="226" t="s">
        <v>234</v>
      </c>
      <c r="E1294" s="226" t="s">
        <v>232</v>
      </c>
      <c r="I1294" t="s">
        <v>234</v>
      </c>
      <c r="J1294" t="s">
        <v>232</v>
      </c>
    </row>
    <row r="1295" spans="2:14" x14ac:dyDescent="0.25">
      <c r="B1295" s="226"/>
      <c r="C1295" s="369">
        <f>$F$1042</f>
        <v>223807741.29432452</v>
      </c>
      <c r="D1295" s="369">
        <f>$F$1117</f>
        <v>452211139.54949534</v>
      </c>
      <c r="E1295" s="369">
        <f>$F$1200</f>
        <v>585671131.9184885</v>
      </c>
      <c r="I1295" s="368">
        <f>$F$1117</f>
        <v>452211139.54949534</v>
      </c>
      <c r="J1295" s="367">
        <f>$F$1200</f>
        <v>585671131.9184885</v>
      </c>
    </row>
    <row r="1296" spans="2:14" x14ac:dyDescent="0.25">
      <c r="B1296" s="231">
        <v>1</v>
      </c>
      <c r="C1296" s="227">
        <f t="dataTable" ref="C1296:E1300" dt2D="0" dtr="0" r1="G270" ca="1"/>
        <v>112508449.73698196</v>
      </c>
      <c r="D1296" s="227">
        <v>261412354.02262256</v>
      </c>
      <c r="E1296" s="227">
        <v>283573054.83427316</v>
      </c>
      <c r="H1296" s="69">
        <v>1</v>
      </c>
      <c r="I1296" s="143">
        <f t="dataTable" ref="I1296:J1300" dt2D="0" dtr="0" r1="G275" ca="1"/>
        <v>409968959.21082628</v>
      </c>
      <c r="J1296" s="143">
        <v>543428951.57981944</v>
      </c>
      <c r="K1296" s="143"/>
      <c r="L1296" s="143"/>
    </row>
    <row r="1297" spans="2:13" x14ac:dyDescent="0.25">
      <c r="B1297" s="231">
        <v>1.02</v>
      </c>
      <c r="C1297" s="227">
        <v>155290035.64114216</v>
      </c>
      <c r="D1297" s="227">
        <v>334752215.57261145</v>
      </c>
      <c r="E1297" s="227">
        <v>399694502.28842223</v>
      </c>
      <c r="H1297" s="69">
        <v>1.02</v>
      </c>
      <c r="I1297" s="143">
        <v>426206146.722543</v>
      </c>
      <c r="J1297" s="143">
        <v>559666139.09153593</v>
      </c>
      <c r="K1297" s="143"/>
      <c r="L1297" s="143"/>
    </row>
    <row r="1298" spans="2:13" s="1" customFormat="1" x14ac:dyDescent="0.25">
      <c r="B1298" s="232">
        <v>1.05</v>
      </c>
      <c r="C1298" s="228">
        <v>223807741.29432452</v>
      </c>
      <c r="D1298" s="228">
        <v>452211139.54949534</v>
      </c>
      <c r="E1298" s="228">
        <v>585671131.9184885</v>
      </c>
      <c r="H1298" s="145">
        <v>1.05</v>
      </c>
      <c r="I1298" s="144">
        <v>452211139.54949534</v>
      </c>
      <c r="J1298" s="144">
        <v>585671131.9184885</v>
      </c>
      <c r="K1298" s="144"/>
      <c r="L1298" s="144"/>
    </row>
    <row r="1299" spans="2:13" x14ac:dyDescent="0.25">
      <c r="B1299" s="231">
        <v>1.07</v>
      </c>
      <c r="C1299" s="227">
        <v>272509001.83170277</v>
      </c>
      <c r="D1299" s="227">
        <v>535699014.75642955</v>
      </c>
      <c r="E1299" s="227">
        <v>717860267.66280067</v>
      </c>
      <c r="H1299" s="69">
        <v>1.07</v>
      </c>
      <c r="I1299" s="143">
        <v>470695061.60824955</v>
      </c>
      <c r="J1299" s="143">
        <v>604155053.97724247</v>
      </c>
      <c r="K1299" s="143"/>
      <c r="L1299" s="143"/>
    </row>
    <row r="1300" spans="2:13" x14ac:dyDescent="0.25">
      <c r="B1300" s="231">
        <v>1.1000000000000001</v>
      </c>
      <c r="C1300" s="227">
        <v>350315948.45879215</v>
      </c>
      <c r="D1300" s="227">
        <v>669082351.83144009</v>
      </c>
      <c r="E1300" s="227">
        <v>929050551.36490071</v>
      </c>
      <c r="F1300" s="294"/>
      <c r="H1300" s="69">
        <v>1.1000000000000001</v>
      </c>
      <c r="I1300" s="143">
        <v>500225663.51086223</v>
      </c>
      <c r="J1300" s="143">
        <v>633685655.87985539</v>
      </c>
      <c r="K1300" s="143"/>
      <c r="L1300" s="143"/>
      <c r="M1300" s="294"/>
    </row>
    <row r="1302" spans="2:13" x14ac:dyDescent="0.25">
      <c r="B1302" s="229" t="s">
        <v>425</v>
      </c>
      <c r="C1302" s="226"/>
      <c r="D1302" s="27"/>
      <c r="H1302" s="229" t="s">
        <v>273</v>
      </c>
      <c r="I1302" s="226"/>
      <c r="J1302" s="226"/>
      <c r="K1302" s="226"/>
      <c r="L1302" s="226"/>
    </row>
    <row r="1303" spans="2:13" x14ac:dyDescent="0.25">
      <c r="B1303" s="226"/>
      <c r="C1303" s="226" t="s">
        <v>235</v>
      </c>
      <c r="D1303" s="27" t="s">
        <v>232</v>
      </c>
      <c r="H1303" s="226"/>
      <c r="I1303" s="226" t="s">
        <v>233</v>
      </c>
      <c r="J1303" s="226" t="s">
        <v>234</v>
      </c>
      <c r="K1303" s="226" t="s">
        <v>235</v>
      </c>
      <c r="L1303" s="226" t="s">
        <v>232</v>
      </c>
    </row>
    <row r="1304" spans="2:13" x14ac:dyDescent="0.25">
      <c r="B1304" s="230"/>
      <c r="C1304" s="369">
        <f>$F$1184</f>
        <v>49683437.524967879</v>
      </c>
      <c r="D1304" s="367">
        <f>$F$1200</f>
        <v>585671131.9184885</v>
      </c>
      <c r="H1304" s="226"/>
      <c r="I1304" s="369">
        <f>$F$1042</f>
        <v>223807741.29432452</v>
      </c>
      <c r="J1304" s="369">
        <f>$F$1117</f>
        <v>452211139.54949534</v>
      </c>
      <c r="K1304" s="369">
        <f>$F$1184</f>
        <v>49683437.524967879</v>
      </c>
      <c r="L1304" s="369">
        <f>$F$1200</f>
        <v>585671131.9184885</v>
      </c>
    </row>
    <row r="1305" spans="2:13" x14ac:dyDescent="0.25">
      <c r="B1305" s="231">
        <v>1</v>
      </c>
      <c r="C1305" s="237">
        <f t="dataTable" ref="C1305:D1309" dt2D="0" dtr="0" r1="G280" ca="1"/>
        <v>7212955.6431312235</v>
      </c>
      <c r="D1305" s="279">
        <v>543200650.03665185</v>
      </c>
      <c r="H1305" s="227">
        <v>3000</v>
      </c>
      <c r="I1305" s="227">
        <f t="dataTable" ref="I1305:L1310" dt2D="0" dtr="0" r1="G323" ca="1"/>
        <v>65825806.263036624</v>
      </c>
      <c r="J1305" s="227">
        <v>133003276.33808684</v>
      </c>
      <c r="K1305" s="227">
        <v>14612775.74263761</v>
      </c>
      <c r="L1305" s="227">
        <v>73410671.893461838</v>
      </c>
    </row>
    <row r="1306" spans="2:13" x14ac:dyDescent="0.25">
      <c r="B1306" s="231">
        <v>1.05</v>
      </c>
      <c r="C1306" s="237">
        <v>30455378.012879375</v>
      </c>
      <c r="D1306" s="279">
        <v>566443072.40640008</v>
      </c>
      <c r="H1306" s="227">
        <v>5000</v>
      </c>
      <c r="I1306" s="227">
        <v>109709677.10506105</v>
      </c>
      <c r="J1306" s="227">
        <v>221672127.23014486</v>
      </c>
      <c r="K1306" s="227">
        <v>24354626.237729352</v>
      </c>
      <c r="L1306" s="227">
        <v>215705244.12263596</v>
      </c>
    </row>
    <row r="1307" spans="2:13" s="1" customFormat="1" x14ac:dyDescent="0.25">
      <c r="B1307" s="232">
        <v>1.087</v>
      </c>
      <c r="C1307" s="228">
        <v>49683437.524967879</v>
      </c>
      <c r="D1307" s="280">
        <v>585671131.9184885</v>
      </c>
      <c r="H1307" s="227">
        <v>8000</v>
      </c>
      <c r="I1307" s="227">
        <v>175535483.3680976</v>
      </c>
      <c r="J1307" s="227">
        <v>354675403.56823182</v>
      </c>
      <c r="K1307" s="227">
        <v>38967401.980366975</v>
      </c>
      <c r="L1307" s="227">
        <v>429147102.46639699</v>
      </c>
    </row>
    <row r="1308" spans="2:13" x14ac:dyDescent="0.25">
      <c r="B1308" s="231">
        <v>1.1499999999999999</v>
      </c>
      <c r="C1308" s="227">
        <v>86760586.802898109</v>
      </c>
      <c r="D1308" s="279">
        <v>622748281.19641864</v>
      </c>
      <c r="F1308" s="19"/>
      <c r="H1308" s="228">
        <v>10200</v>
      </c>
      <c r="I1308" s="228">
        <v>223807741.29432452</v>
      </c>
      <c r="J1308" s="228">
        <v>452211139.54949534</v>
      </c>
      <c r="K1308" s="228">
        <v>49683437.524967879</v>
      </c>
      <c r="L1308" s="228">
        <v>585671131.9184885</v>
      </c>
    </row>
    <row r="1309" spans="2:13" x14ac:dyDescent="0.25">
      <c r="B1309" s="231">
        <v>1.2</v>
      </c>
      <c r="C1309" s="227">
        <v>120420942.0641793</v>
      </c>
      <c r="D1309" s="279">
        <v>656408636.45769989</v>
      </c>
      <c r="F1309" s="294"/>
      <c r="H1309" s="227">
        <v>13000</v>
      </c>
      <c r="I1309" s="227">
        <v>285245160.47315866</v>
      </c>
      <c r="J1309" s="227">
        <v>576347530.79837656</v>
      </c>
      <c r="K1309" s="227">
        <v>63322028.218096338</v>
      </c>
      <c r="L1309" s="227">
        <v>784883533.03933215</v>
      </c>
    </row>
    <row r="1310" spans="2:13" x14ac:dyDescent="0.25">
      <c r="H1310" s="227">
        <v>15000</v>
      </c>
      <c r="I1310" s="227">
        <v>329129031.3151831</v>
      </c>
      <c r="J1310" s="227">
        <v>665016381.69043446</v>
      </c>
      <c r="K1310" s="227">
        <v>73063878.713188097</v>
      </c>
      <c r="L1310" s="227">
        <v>927178105.26850665</v>
      </c>
      <c r="M1310" s="294"/>
    </row>
    <row r="1311" spans="2:13" x14ac:dyDescent="0.25">
      <c r="B1311" s="229" t="s">
        <v>248</v>
      </c>
      <c r="C1311" s="226"/>
      <c r="D1311" s="226"/>
      <c r="E1311" s="226"/>
      <c r="F1311" s="226"/>
    </row>
    <row r="1312" spans="2:13" x14ac:dyDescent="0.25">
      <c r="B1312" s="226"/>
      <c r="C1312" s="226" t="s">
        <v>233</v>
      </c>
      <c r="D1312" s="226" t="s">
        <v>234</v>
      </c>
      <c r="E1312" s="226" t="s">
        <v>235</v>
      </c>
      <c r="F1312" s="226" t="s">
        <v>232</v>
      </c>
      <c r="H1312" s="229" t="s">
        <v>329</v>
      </c>
      <c r="I1312" s="226"/>
      <c r="J1312" s="226"/>
      <c r="K1312" s="226"/>
      <c r="L1312" s="226"/>
    </row>
    <row r="1313" spans="2:13" x14ac:dyDescent="0.25">
      <c r="B1313" s="226"/>
      <c r="C1313" s="369">
        <f>$F$1042</f>
        <v>223807741.29432452</v>
      </c>
      <c r="D1313" s="369">
        <f>$F$1117</f>
        <v>452211139.54949534</v>
      </c>
      <c r="E1313" s="369">
        <f>$F$1184</f>
        <v>49683437.524967879</v>
      </c>
      <c r="F1313" s="369">
        <f>$F$1200</f>
        <v>585671131.9184885</v>
      </c>
      <c r="H1313" s="226"/>
      <c r="I1313" s="226" t="s">
        <v>233</v>
      </c>
      <c r="J1313" s="226" t="s">
        <v>234</v>
      </c>
      <c r="K1313" s="226" t="s">
        <v>235</v>
      </c>
      <c r="L1313" s="226" t="s">
        <v>232</v>
      </c>
    </row>
    <row r="1314" spans="2:13" x14ac:dyDescent="0.25">
      <c r="B1314" s="231">
        <v>0.08</v>
      </c>
      <c r="C1314" s="227">
        <f t="dataTable" ref="C1314:F1318" dt2D="0" dtr="0" r1="G231" ca="1"/>
        <v>312412372.58281738</v>
      </c>
      <c r="D1314" s="227">
        <v>637790084.36650538</v>
      </c>
      <c r="E1314" s="227">
        <v>71607769.902753383</v>
      </c>
      <c r="F1314" s="227">
        <v>873034497.703107</v>
      </c>
      <c r="G1314" s="389"/>
      <c r="H1314" s="226"/>
      <c r="I1314" s="369">
        <f>$F$1042</f>
        <v>223807741.29432452</v>
      </c>
      <c r="J1314" s="369">
        <f>$F$1117</f>
        <v>452211139.54949534</v>
      </c>
      <c r="K1314" s="369">
        <f>$F$1184</f>
        <v>49683437.524967879</v>
      </c>
      <c r="L1314" s="369">
        <f>$F$1200</f>
        <v>585671131.9184885</v>
      </c>
    </row>
    <row r="1315" spans="2:13" x14ac:dyDescent="0.25">
      <c r="B1315" s="231">
        <v>0.1</v>
      </c>
      <c r="C1315" s="227">
        <v>263057394.46967506</v>
      </c>
      <c r="D1315" s="227">
        <v>534404424.1785084</v>
      </c>
      <c r="E1315" s="227">
        <v>59363697.046583101</v>
      </c>
      <c r="F1315" s="227">
        <v>712568572.12753558</v>
      </c>
      <c r="G1315" s="389"/>
      <c r="H1315" s="231">
        <v>0.3</v>
      </c>
      <c r="I1315" s="227">
        <f t="dataTable" ref="I1315:L1319" dt2D="0" dtr="0" r1="G334" ca="1"/>
        <v>83927902.985371724</v>
      </c>
      <c r="J1315" s="227">
        <v>169579177.33106074</v>
      </c>
      <c r="K1315" s="227">
        <v>18631289.071862951</v>
      </c>
      <c r="L1315" s="227">
        <v>132107182.93799615</v>
      </c>
    </row>
    <row r="1316" spans="2:13" s="1" customFormat="1" x14ac:dyDescent="0.25">
      <c r="B1316" s="232">
        <v>0.12</v>
      </c>
      <c r="C1316" s="228">
        <v>223807741.29432452</v>
      </c>
      <c r="D1316" s="228">
        <v>452211139.54949534</v>
      </c>
      <c r="E1316" s="228">
        <v>49683437.524967879</v>
      </c>
      <c r="F1316" s="228">
        <v>585671131.9184885</v>
      </c>
      <c r="H1316" s="231">
        <v>0.5</v>
      </c>
      <c r="I1316" s="227">
        <v>139879838.30895284</v>
      </c>
      <c r="J1316" s="227">
        <v>282631962.21843475</v>
      </c>
      <c r="K1316" s="227">
        <v>31052148.453104917</v>
      </c>
      <c r="L1316" s="227">
        <v>313532762.53019315</v>
      </c>
    </row>
    <row r="1317" spans="2:13" x14ac:dyDescent="0.25">
      <c r="B1317" s="231">
        <v>0.15</v>
      </c>
      <c r="C1317" s="227">
        <v>178797828.12668532</v>
      </c>
      <c r="D1317" s="227">
        <v>358005754.23649323</v>
      </c>
      <c r="E1317" s="227">
        <v>38668623.686327443</v>
      </c>
      <c r="F1317" s="227">
        <v>441284457.6370821</v>
      </c>
      <c r="H1317" s="291">
        <v>0.6</v>
      </c>
      <c r="I1317" s="292">
        <v>167855805.97074336</v>
      </c>
      <c r="J1317" s="292">
        <v>339158354.66212171</v>
      </c>
      <c r="K1317" s="292">
        <v>37262578.143725894</v>
      </c>
      <c r="L1317" s="292">
        <v>404245552.32629168</v>
      </c>
    </row>
    <row r="1318" spans="2:13" x14ac:dyDescent="0.25">
      <c r="B1318" s="231">
        <v>0.17</v>
      </c>
      <c r="C1318" s="227">
        <v>155624114.31485787</v>
      </c>
      <c r="D1318" s="227">
        <v>309539480.38274932</v>
      </c>
      <c r="E1318" s="227">
        <v>33046494.721174236</v>
      </c>
      <c r="F1318" s="227">
        <v>367619800.30627781</v>
      </c>
      <c r="G1318" s="390"/>
      <c r="H1318" s="232">
        <v>0.8</v>
      </c>
      <c r="I1318" s="228">
        <v>223807741.29432452</v>
      </c>
      <c r="J1318" s="228">
        <v>452211139.54949534</v>
      </c>
      <c r="K1318" s="228">
        <v>49683437.524967879</v>
      </c>
      <c r="L1318" s="228">
        <v>585671131.9184885</v>
      </c>
    </row>
    <row r="1319" spans="2:13" x14ac:dyDescent="0.25">
      <c r="H1319" s="231">
        <v>1</v>
      </c>
      <c r="I1319" s="227">
        <v>279759676.61790568</v>
      </c>
      <c r="J1319" s="227">
        <v>565263924.43686938</v>
      </c>
      <c r="K1319" s="227">
        <v>62104296.906209834</v>
      </c>
      <c r="L1319" s="227">
        <v>767096711.51068532</v>
      </c>
      <c r="M1319" s="294"/>
    </row>
    <row r="1321" spans="2:13" x14ac:dyDescent="0.25">
      <c r="B1321" s="229" t="s">
        <v>318</v>
      </c>
      <c r="C1321" s="226"/>
      <c r="D1321" s="226"/>
      <c r="E1321" s="226"/>
      <c r="F1321" s="226"/>
      <c r="H1321" s="183" t="s">
        <v>427</v>
      </c>
      <c r="I1321" s="27"/>
      <c r="J1321" s="27"/>
    </row>
    <row r="1322" spans="2:13" x14ac:dyDescent="0.25">
      <c r="B1322" s="226"/>
      <c r="C1322" s="226" t="s">
        <v>233</v>
      </c>
      <c r="D1322" s="226" t="s">
        <v>234</v>
      </c>
      <c r="E1322" s="226" t="s">
        <v>235</v>
      </c>
      <c r="F1322" s="226" t="s">
        <v>232</v>
      </c>
      <c r="H1322" s="27"/>
      <c r="I1322" s="27" t="s">
        <v>235</v>
      </c>
      <c r="J1322" s="27" t="s">
        <v>232</v>
      </c>
    </row>
    <row r="1323" spans="2:13" x14ac:dyDescent="0.25">
      <c r="B1323" s="226"/>
      <c r="C1323" s="369">
        <f>$F$1042</f>
        <v>223807741.29432452</v>
      </c>
      <c r="D1323" s="369">
        <f>$F$1117</f>
        <v>452211139.54949534</v>
      </c>
      <c r="E1323" s="369">
        <f>$F$1184</f>
        <v>49683437.524967879</v>
      </c>
      <c r="F1323" s="369">
        <f>$F$1200</f>
        <v>585671131.9184885</v>
      </c>
      <c r="G1323" s="142"/>
      <c r="H1323" s="278"/>
      <c r="I1323" s="367">
        <f>$F$1184</f>
        <v>49683437.524967879</v>
      </c>
      <c r="J1323" s="367">
        <f>$F$1200</f>
        <v>585671131.9184885</v>
      </c>
    </row>
    <row r="1324" spans="2:13" x14ac:dyDescent="0.25">
      <c r="B1324" s="231">
        <v>-0.1</v>
      </c>
      <c r="C1324" s="227">
        <f t="dataTable" ref="C1324:F1328" dt2D="0" dtr="0" r1="I336" ca="1"/>
        <v>255624927.75033987</v>
      </c>
      <c r="D1324" s="227">
        <v>513838291.23891842</v>
      </c>
      <c r="E1324" s="227">
        <v>53061334.253644802</v>
      </c>
      <c r="F1324" s="227">
        <v>682493366.79260373</v>
      </c>
      <c r="H1324" s="288">
        <v>-0.05</v>
      </c>
      <c r="I1324" s="279">
        <f t="dataTable" ref="I1324:J1328" dt2D="0" dtr="0" r1="I337"/>
        <v>58843209.93327523</v>
      </c>
      <c r="J1324" s="279">
        <v>594830904.32679582</v>
      </c>
      <c r="K1324" s="143"/>
      <c r="L1324" s="143"/>
    </row>
    <row r="1325" spans="2:13" x14ac:dyDescent="0.25">
      <c r="B1325" s="232">
        <v>-7.0000000000000007E-2</v>
      </c>
      <c r="C1325" s="228">
        <v>223807741.29432452</v>
      </c>
      <c r="D1325" s="228">
        <v>452211139.54949534</v>
      </c>
      <c r="E1325" s="228">
        <v>49683437.524967879</v>
      </c>
      <c r="F1325" s="228">
        <v>585671131.9184885</v>
      </c>
      <c r="H1325" s="377">
        <v>-0.03</v>
      </c>
      <c r="I1325" s="281">
        <v>55179300.96995227</v>
      </c>
      <c r="J1325" s="281">
        <v>591166995.3634727</v>
      </c>
      <c r="K1325" s="144"/>
      <c r="L1325" s="144"/>
    </row>
    <row r="1326" spans="2:13" x14ac:dyDescent="0.25">
      <c r="B1326" s="231">
        <v>-0.02</v>
      </c>
      <c r="C1326" s="227">
        <v>170779097.2009654</v>
      </c>
      <c r="D1326" s="227">
        <v>349499220.06712353</v>
      </c>
      <c r="E1326" s="227">
        <v>44053609.643839665</v>
      </c>
      <c r="F1326" s="227">
        <v>424300740.46162915</v>
      </c>
      <c r="H1326" s="289">
        <v>0</v>
      </c>
      <c r="I1326" s="280">
        <v>49683437.524967879</v>
      </c>
      <c r="J1326" s="280">
        <v>585671131.9184885</v>
      </c>
      <c r="K1326" s="143"/>
      <c r="L1326" s="143"/>
    </row>
    <row r="1327" spans="2:13" x14ac:dyDescent="0.25">
      <c r="B1327" s="231">
        <v>0</v>
      </c>
      <c r="C1327" s="227">
        <v>149567639.56362155</v>
      </c>
      <c r="D1327" s="227">
        <v>308414452.27417457</v>
      </c>
      <c r="E1327" s="227">
        <v>41801678.491388388</v>
      </c>
      <c r="F1327" s="227">
        <v>359752583.87888533</v>
      </c>
      <c r="H1327" s="288">
        <v>0.03</v>
      </c>
      <c r="I1327" s="279">
        <v>44187574.07998351</v>
      </c>
      <c r="J1327" s="279">
        <v>580175268.47350419</v>
      </c>
      <c r="K1327" s="143"/>
      <c r="L1327" s="143"/>
    </row>
    <row r="1328" spans="2:13" x14ac:dyDescent="0.25">
      <c r="B1328" s="231">
        <v>0.02</v>
      </c>
      <c r="C1328" s="227">
        <v>128356181.92627792</v>
      </c>
      <c r="D1328" s="227">
        <v>267329684.48122594</v>
      </c>
      <c r="E1328" s="227">
        <v>39549747.338937096</v>
      </c>
      <c r="F1328" s="227">
        <v>295204427.29614162</v>
      </c>
      <c r="G1328" s="294"/>
      <c r="H1328" s="288">
        <v>0.05</v>
      </c>
      <c r="I1328" s="279">
        <v>40523665.116660558</v>
      </c>
      <c r="J1328" s="279">
        <v>576511359.51018107</v>
      </c>
      <c r="K1328" s="143"/>
      <c r="L1328" s="295"/>
    </row>
    <row r="1330" spans="2:12" s="27" customFormat="1" ht="24.75" customHeight="1" x14ac:dyDescent="0.4">
      <c r="B1330" s="137" t="s">
        <v>260</v>
      </c>
      <c r="C1330" s="136"/>
      <c r="D1330" s="136"/>
      <c r="E1330" s="136"/>
      <c r="F1330" s="136"/>
      <c r="G1330" s="136"/>
      <c r="H1330" s="136"/>
      <c r="I1330" s="136"/>
      <c r="J1330" s="136"/>
      <c r="K1330" s="136"/>
      <c r="L1330" s="136"/>
    </row>
    <row r="1331" spans="2:12" ht="15.75" thickBot="1" x14ac:dyDescent="0.3"/>
    <row r="1332" spans="2:12" x14ac:dyDescent="0.25">
      <c r="B1332" s="208" t="s">
        <v>261</v>
      </c>
      <c r="C1332" s="58"/>
      <c r="D1332" s="58"/>
      <c r="E1332" s="209"/>
    </row>
    <row r="1333" spans="2:12" x14ac:dyDescent="0.25">
      <c r="B1333" s="210" t="s">
        <v>270</v>
      </c>
      <c r="C1333" s="2"/>
      <c r="D1333" s="2"/>
      <c r="E1333" s="17"/>
    </row>
    <row r="1334" spans="2:12" ht="15.75" thickBot="1" x14ac:dyDescent="0.3">
      <c r="B1334" s="211" t="s">
        <v>271</v>
      </c>
      <c r="C1334" s="14"/>
      <c r="D1334" s="14"/>
      <c r="E1334" s="15"/>
    </row>
    <row r="1335" spans="2:12" ht="15.75" thickBot="1" x14ac:dyDescent="0.3">
      <c r="B1335" s="23"/>
    </row>
    <row r="1336" spans="2:12" x14ac:dyDescent="0.25">
      <c r="B1336" s="208" t="s">
        <v>262</v>
      </c>
      <c r="C1336" s="58"/>
      <c r="D1336" s="58"/>
      <c r="E1336" s="212">
        <f>D318-D316</f>
        <v>20917765.501095776</v>
      </c>
    </row>
    <row r="1337" spans="2:12" x14ac:dyDescent="0.25">
      <c r="B1337" s="210" t="s">
        <v>263</v>
      </c>
      <c r="C1337" s="2"/>
      <c r="D1337" s="2"/>
      <c r="E1337" s="213">
        <f>F1200/G234</f>
        <v>74989901.654095843</v>
      </c>
    </row>
    <row r="1338" spans="2:12" ht="15.75" thickBot="1" x14ac:dyDescent="0.3">
      <c r="B1338" s="214" t="s">
        <v>264</v>
      </c>
      <c r="C1338" s="14"/>
      <c r="D1338" s="14"/>
      <c r="E1338" s="215">
        <f>F1201</f>
        <v>0.51996278091552162</v>
      </c>
    </row>
    <row r="1339" spans="2:12" ht="15.75" thickBot="1" x14ac:dyDescent="0.3">
      <c r="B1339" s="23"/>
    </row>
    <row r="1340" spans="2:12" x14ac:dyDescent="0.25">
      <c r="B1340" s="216" t="s">
        <v>265</v>
      </c>
      <c r="C1340" s="58"/>
      <c r="D1340" s="58"/>
      <c r="E1340" s="58"/>
      <c r="F1340" s="58"/>
      <c r="G1340" s="58"/>
      <c r="H1340" s="58"/>
      <c r="I1340" s="209"/>
    </row>
    <row r="1341" spans="2:12" x14ac:dyDescent="0.25">
      <c r="B1341" s="397" t="s">
        <v>434</v>
      </c>
      <c r="C1341" s="395"/>
      <c r="D1341" s="395"/>
      <c r="E1341" s="395"/>
      <c r="F1341" s="395"/>
      <c r="G1341" s="395"/>
      <c r="H1341" s="395"/>
      <c r="I1341" s="398"/>
    </row>
    <row r="1342" spans="2:12" x14ac:dyDescent="0.25">
      <c r="B1342" s="399"/>
      <c r="C1342" s="395"/>
      <c r="D1342" s="395"/>
      <c r="E1342" s="395"/>
      <c r="F1342" s="395"/>
      <c r="G1342" s="395"/>
      <c r="H1342" s="395"/>
      <c r="I1342" s="398"/>
    </row>
    <row r="1343" spans="2:12" x14ac:dyDescent="0.25">
      <c r="B1343" s="399"/>
      <c r="C1343" s="395"/>
      <c r="D1343" s="395"/>
      <c r="E1343" s="395"/>
      <c r="F1343" s="395"/>
      <c r="G1343" s="395"/>
      <c r="H1343" s="395"/>
      <c r="I1343" s="398"/>
    </row>
    <row r="1344" spans="2:12" x14ac:dyDescent="0.25">
      <c r="B1344" s="399"/>
      <c r="C1344" s="395"/>
      <c r="D1344" s="395"/>
      <c r="E1344" s="395"/>
      <c r="F1344" s="395"/>
      <c r="G1344" s="395"/>
      <c r="H1344" s="395"/>
      <c r="I1344" s="398"/>
    </row>
    <row r="1345" spans="2:11" ht="15.75" thickBot="1" x14ac:dyDescent="0.3">
      <c r="B1345" s="400"/>
      <c r="C1345" s="401"/>
      <c r="D1345" s="401"/>
      <c r="E1345" s="401"/>
      <c r="F1345" s="401"/>
      <c r="G1345" s="401"/>
      <c r="H1345" s="401"/>
      <c r="I1345" s="402"/>
    </row>
    <row r="1346" spans="2:11" ht="15.75" thickBot="1" x14ac:dyDescent="0.3">
      <c r="B1346" s="23"/>
    </row>
    <row r="1347" spans="2:11" x14ac:dyDescent="0.25">
      <c r="B1347" s="217"/>
      <c r="C1347" s="58"/>
      <c r="D1347" s="58"/>
      <c r="E1347" s="58"/>
      <c r="F1347" s="58"/>
      <c r="G1347" s="58"/>
      <c r="H1347" s="58"/>
      <c r="I1347" s="58"/>
      <c r="J1347" s="10"/>
      <c r="K1347" s="2"/>
    </row>
    <row r="1348" spans="2:11" x14ac:dyDescent="0.25">
      <c r="B1348" s="210" t="s">
        <v>374</v>
      </c>
      <c r="C1348" s="2"/>
      <c r="D1348" s="2"/>
      <c r="E1348" s="223">
        <f>G322</f>
        <v>60384</v>
      </c>
      <c r="F1348" s="2"/>
      <c r="G1348" s="2"/>
      <c r="H1348" s="314" t="s">
        <v>373</v>
      </c>
      <c r="J1348" s="10"/>
      <c r="K1348" s="2"/>
    </row>
    <row r="1349" spans="2:11" ht="82.5" customHeight="1" x14ac:dyDescent="0.25">
      <c r="B1349" s="218"/>
      <c r="C1349" s="2"/>
      <c r="D1349" s="2"/>
      <c r="E1349" s="2"/>
      <c r="F1349" s="2"/>
      <c r="G1349" s="312" t="s">
        <v>371</v>
      </c>
      <c r="H1349" s="312" t="s">
        <v>375</v>
      </c>
      <c r="I1349" s="312" t="s">
        <v>372</v>
      </c>
      <c r="J1349" s="10"/>
      <c r="K1349" s="316"/>
    </row>
    <row r="1350" spans="2:11" x14ac:dyDescent="0.25">
      <c r="B1350" s="210" t="s">
        <v>266</v>
      </c>
      <c r="C1350" s="2"/>
      <c r="D1350" s="2"/>
      <c r="E1350" s="2"/>
      <c r="F1350" s="2"/>
      <c r="G1350" s="221">
        <f>E1348*0.17</f>
        <v>10265.280000000001</v>
      </c>
      <c r="H1350" s="221">
        <f>E1348*0.56</f>
        <v>33815.040000000001</v>
      </c>
      <c r="I1350" s="315">
        <f>E1348-H1350-G1350</f>
        <v>16303.679999999998</v>
      </c>
      <c r="J1350" s="10"/>
      <c r="K1350" s="219"/>
    </row>
    <row r="1351" spans="2:11" x14ac:dyDescent="0.25">
      <c r="B1351" s="210"/>
      <c r="C1351" s="2"/>
      <c r="D1351" s="2"/>
      <c r="E1351" s="2"/>
      <c r="F1351" s="2"/>
      <c r="G1351" s="275">
        <f>G1350/E1348</f>
        <v>0.17</v>
      </c>
      <c r="H1351" s="275">
        <f>H1350/E1348</f>
        <v>0.56000000000000005</v>
      </c>
      <c r="I1351" s="222">
        <f>I1350/E1348</f>
        <v>0.26999999999999996</v>
      </c>
      <c r="J1351" s="10"/>
      <c r="K1351" s="220"/>
    </row>
    <row r="1352" spans="2:11" x14ac:dyDescent="0.25">
      <c r="B1352" s="10"/>
      <c r="I1352" s="220"/>
      <c r="J1352" s="10"/>
      <c r="K1352" s="220"/>
    </row>
    <row r="1353" spans="2:11" x14ac:dyDescent="0.25">
      <c r="B1353" s="210"/>
      <c r="C1353" s="2"/>
      <c r="D1353" s="2"/>
      <c r="E1353" s="2"/>
      <c r="F1353" s="2"/>
      <c r="G1353" s="274" t="s">
        <v>267</v>
      </c>
      <c r="H1353" s="274" t="s">
        <v>268</v>
      </c>
      <c r="I1353" s="220"/>
      <c r="J1353" s="313"/>
      <c r="K1353" s="220"/>
    </row>
    <row r="1354" spans="2:11" x14ac:dyDescent="0.25">
      <c r="B1354" s="210" t="s">
        <v>269</v>
      </c>
      <c r="C1354" s="2"/>
      <c r="D1354" s="2"/>
      <c r="E1354" s="2"/>
      <c r="F1354" s="2"/>
      <c r="G1354" s="143">
        <f>E1348*(1-0.4808)</f>
        <v>31351.372800000001</v>
      </c>
      <c r="H1354" s="224">
        <f>E1348*0.4808</f>
        <v>29032.627199999999</v>
      </c>
      <c r="I1354" s="220"/>
      <c r="J1354" s="313"/>
      <c r="K1354" s="220"/>
    </row>
    <row r="1355" spans="2:11" x14ac:dyDescent="0.25">
      <c r="B1355" s="218"/>
      <c r="C1355" s="2"/>
      <c r="D1355" s="2"/>
      <c r="E1355" s="2"/>
      <c r="F1355" s="2"/>
      <c r="G1355" s="222">
        <f>G1354/E1348</f>
        <v>0.51919999999999999</v>
      </c>
      <c r="H1355" s="222">
        <f>H1354/E1348</f>
        <v>0.48080000000000001</v>
      </c>
      <c r="I1355" s="220"/>
      <c r="J1355" s="313"/>
      <c r="K1355" s="220"/>
    </row>
    <row r="1356" spans="2:11" x14ac:dyDescent="0.25">
      <c r="B1356" s="218"/>
      <c r="C1356" s="2"/>
      <c r="D1356" s="2"/>
      <c r="E1356" s="2"/>
      <c r="F1356" s="2"/>
      <c r="G1356" s="2"/>
      <c r="H1356" s="2"/>
      <c r="I1356" s="2"/>
      <c r="J1356" s="10"/>
      <c r="K1356" s="2"/>
    </row>
    <row r="1357" spans="2:11" x14ac:dyDescent="0.25">
      <c r="B1357" s="10"/>
      <c r="C1357" s="2"/>
      <c r="D1357" s="2"/>
      <c r="E1357" s="2"/>
      <c r="F1357" s="2"/>
      <c r="G1357" s="276" t="s">
        <v>300</v>
      </c>
      <c r="H1357" s="277" t="s">
        <v>301</v>
      </c>
      <c r="I1357" s="2"/>
      <c r="J1357" s="10"/>
      <c r="K1357" s="2"/>
    </row>
    <row r="1358" spans="2:11" x14ac:dyDescent="0.25">
      <c r="B1358" s="210" t="s">
        <v>319</v>
      </c>
      <c r="C1358" s="2"/>
      <c r="D1358" s="2"/>
      <c r="E1358" s="2"/>
      <c r="F1358" s="2"/>
      <c r="G1358" s="73">
        <f>E1348*(1-0.0572)</f>
        <v>56930.035199999998</v>
      </c>
      <c r="H1358" s="73">
        <f>E1348*0.0572</f>
        <v>3453.9648000000002</v>
      </c>
      <c r="I1358" s="2"/>
      <c r="J1358" s="10"/>
      <c r="K1358" s="2"/>
    </row>
    <row r="1359" spans="2:11" x14ac:dyDescent="0.25">
      <c r="B1359" s="10"/>
      <c r="C1359" s="2"/>
      <c r="D1359" s="2"/>
      <c r="E1359" s="2"/>
      <c r="F1359" s="2"/>
      <c r="G1359" s="72">
        <f>G1358/E1348</f>
        <v>0.94279999999999997</v>
      </c>
      <c r="H1359" s="72">
        <f>H1358/E1348</f>
        <v>5.7200000000000001E-2</v>
      </c>
      <c r="I1359" s="2"/>
      <c r="J1359" s="10"/>
      <c r="K1359" s="2"/>
    </row>
    <row r="1360" spans="2:11" ht="15.75" thickBot="1" x14ac:dyDescent="0.3">
      <c r="B1360" s="18"/>
      <c r="C1360" s="14"/>
      <c r="D1360" s="14"/>
      <c r="E1360" s="14"/>
      <c r="F1360" s="14"/>
      <c r="G1360" s="14"/>
      <c r="H1360" s="14"/>
      <c r="I1360" s="14"/>
      <c r="J1360" s="10"/>
      <c r="K1360" s="2"/>
    </row>
    <row r="1361" spans="11:11" x14ac:dyDescent="0.25">
      <c r="K1361" s="19"/>
    </row>
  </sheetData>
  <mergeCells count="3">
    <mergeCell ref="C324:F324"/>
    <mergeCell ref="C325:F325"/>
    <mergeCell ref="B1341:I1345"/>
  </mergeCells>
  <pageMargins left="0.5" right="0.5" top="0.5" bottom="0.5" header="0.3" footer="0.3"/>
  <pageSetup scale="13" orientation="portrait" r:id="rId1"/>
  <rowBreaks count="3" manualBreakCount="3">
    <brk id="239" max="16" man="1"/>
    <brk id="630" max="16" man="1"/>
    <brk id="1204" max="1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19"/>
  <sheetViews>
    <sheetView workbookViewId="0">
      <selection activeCell="I16" sqref="I16"/>
    </sheetView>
  </sheetViews>
  <sheetFormatPr defaultRowHeight="15" x14ac:dyDescent="0.25"/>
  <cols>
    <col min="2" max="2" width="23.140625" customWidth="1"/>
    <col min="3" max="3" width="17.5703125" customWidth="1"/>
    <col min="4" max="9" width="18.7109375" customWidth="1"/>
    <col min="10" max="18" width="22" customWidth="1"/>
  </cols>
  <sheetData>
    <row r="2" spans="1:18" x14ac:dyDescent="0.25">
      <c r="A2" s="361"/>
      <c r="B2" s="1" t="s">
        <v>411</v>
      </c>
      <c r="E2" s="143"/>
      <c r="F2" s="143"/>
      <c r="G2" s="143"/>
      <c r="H2" s="143"/>
      <c r="I2" s="143"/>
    </row>
    <row r="3" spans="1:18" ht="15.75" thickBot="1" x14ac:dyDescent="0.3">
      <c r="A3" s="361"/>
      <c r="B3" s="1"/>
      <c r="E3" s="143"/>
      <c r="F3" s="143"/>
      <c r="G3" s="143"/>
      <c r="H3" s="143"/>
      <c r="I3" s="143"/>
    </row>
    <row r="4" spans="1:18" ht="37.5" customHeight="1" x14ac:dyDescent="0.25">
      <c r="C4" s="360" t="s">
        <v>249</v>
      </c>
      <c r="D4" s="359" t="s">
        <v>410</v>
      </c>
      <c r="E4" s="359" t="s">
        <v>409</v>
      </c>
      <c r="F4" s="359" t="s">
        <v>408</v>
      </c>
      <c r="G4" s="359" t="s">
        <v>407</v>
      </c>
      <c r="H4" s="359" t="s">
        <v>406</v>
      </c>
      <c r="I4" s="358" t="s">
        <v>397</v>
      </c>
      <c r="J4" s="357" t="s">
        <v>405</v>
      </c>
      <c r="K4" s="357" t="s">
        <v>404</v>
      </c>
      <c r="L4" s="357" t="s">
        <v>403</v>
      </c>
      <c r="M4" s="357" t="s">
        <v>402</v>
      </c>
      <c r="N4" s="357" t="s">
        <v>401</v>
      </c>
      <c r="O4" s="357" t="s">
        <v>400</v>
      </c>
      <c r="P4" s="357" t="s">
        <v>399</v>
      </c>
      <c r="Q4" s="357" t="s">
        <v>398</v>
      </c>
      <c r="R4" s="356" t="s">
        <v>397</v>
      </c>
    </row>
    <row r="5" spans="1:18" ht="15.75" thickBot="1" x14ac:dyDescent="0.3">
      <c r="C5" s="353">
        <v>2001</v>
      </c>
      <c r="D5" s="352">
        <v>60756400000</v>
      </c>
      <c r="E5" s="352">
        <v>1979030000</v>
      </c>
      <c r="F5" s="352">
        <v>41458700000</v>
      </c>
      <c r="G5" s="352">
        <v>900000</v>
      </c>
      <c r="H5" s="352">
        <v>4254230000</v>
      </c>
      <c r="I5" s="351">
        <f t="shared" ref="I5:I15" si="0">(E5-G5+H5)/(D5+F5)</f>
        <v>6.09729873570539E-2</v>
      </c>
      <c r="J5" s="355"/>
      <c r="K5" s="355"/>
      <c r="L5" s="355" t="s">
        <v>396</v>
      </c>
      <c r="M5" s="355" t="s">
        <v>395</v>
      </c>
      <c r="N5" s="355" t="s">
        <v>394</v>
      </c>
      <c r="O5" s="355" t="s">
        <v>393</v>
      </c>
      <c r="P5" s="355" t="s">
        <v>392</v>
      </c>
      <c r="Q5" s="355" t="s">
        <v>391</v>
      </c>
      <c r="R5" s="354" t="s">
        <v>390</v>
      </c>
    </row>
    <row r="6" spans="1:18" x14ac:dyDescent="0.25">
      <c r="C6" s="353">
        <f t="shared" ref="C6:C13" si="1">C5+1</f>
        <v>2002</v>
      </c>
      <c r="D6" s="352">
        <v>64568700000</v>
      </c>
      <c r="E6" s="352">
        <v>2262950000</v>
      </c>
      <c r="F6" s="352">
        <v>42737600000</v>
      </c>
      <c r="G6" s="352">
        <v>1190000</v>
      </c>
      <c r="H6" s="352">
        <v>8413640000</v>
      </c>
      <c r="I6" s="351">
        <f t="shared" si="0"/>
        <v>9.948530514983743E-2</v>
      </c>
      <c r="J6" s="347"/>
      <c r="K6" s="347"/>
      <c r="L6" s="347">
        <f t="shared" ref="L6:L15" si="2">J6+K6</f>
        <v>0</v>
      </c>
      <c r="M6" s="346">
        <f t="shared" ref="M6:M15" si="3">E6/D6</f>
        <v>3.5047166816119885E-2</v>
      </c>
      <c r="N6" s="347"/>
      <c r="O6" s="347"/>
      <c r="P6" s="346" t="e">
        <f t="shared" ref="P6:P15" si="4">(N6+O6)/L6</f>
        <v>#DIV/0!</v>
      </c>
      <c r="Q6" s="346" t="e">
        <f t="shared" ref="Q6:Q15" si="5">(0.3*M6+0.75)*P6</f>
        <v>#DIV/0!</v>
      </c>
      <c r="R6" s="346" t="e">
        <f t="shared" ref="R6:R15" si="6">Q6+I6</f>
        <v>#DIV/0!</v>
      </c>
    </row>
    <row r="7" spans="1:18" x14ac:dyDescent="0.25">
      <c r="C7" s="353">
        <f t="shared" si="1"/>
        <v>2003</v>
      </c>
      <c r="D7" s="352">
        <v>69941300000</v>
      </c>
      <c r="E7" s="352">
        <v>2383960000</v>
      </c>
      <c r="F7" s="352">
        <v>44857600000</v>
      </c>
      <c r="G7" s="352">
        <v>1040000</v>
      </c>
      <c r="H7" s="352">
        <v>8511610000</v>
      </c>
      <c r="I7" s="351">
        <f t="shared" si="0"/>
        <v>9.4900996438119181E-2</v>
      </c>
      <c r="J7" s="347"/>
      <c r="K7" s="347"/>
      <c r="L7" s="347">
        <f t="shared" si="2"/>
        <v>0</v>
      </c>
      <c r="M7" s="346">
        <f t="shared" si="3"/>
        <v>3.4085154265076571E-2</v>
      </c>
      <c r="N7" s="347"/>
      <c r="O7" s="347"/>
      <c r="P7" s="346" t="e">
        <f t="shared" si="4"/>
        <v>#DIV/0!</v>
      </c>
      <c r="Q7" s="346" t="e">
        <f t="shared" si="5"/>
        <v>#DIV/0!</v>
      </c>
      <c r="R7" s="346" t="e">
        <f t="shared" si="6"/>
        <v>#DIV/0!</v>
      </c>
    </row>
    <row r="8" spans="1:18" x14ac:dyDescent="0.25">
      <c r="C8" s="353">
        <f t="shared" si="1"/>
        <v>2004</v>
      </c>
      <c r="D8" s="352">
        <v>80180300000</v>
      </c>
      <c r="E8" s="352">
        <v>2427090000</v>
      </c>
      <c r="F8" s="352">
        <v>51372200000</v>
      </c>
      <c r="G8" s="352">
        <v>1000000</v>
      </c>
      <c r="H8" s="352">
        <v>8247160000</v>
      </c>
      <c r="I8" s="351">
        <f t="shared" si="0"/>
        <v>8.1133007734554646E-2</v>
      </c>
      <c r="J8" s="347"/>
      <c r="K8" s="347"/>
      <c r="L8" s="347">
        <f t="shared" si="2"/>
        <v>0</v>
      </c>
      <c r="M8" s="346">
        <f t="shared" si="3"/>
        <v>3.0270403079060568E-2</v>
      </c>
      <c r="N8" s="347"/>
      <c r="O8" s="347"/>
      <c r="P8" s="346" t="e">
        <f t="shared" si="4"/>
        <v>#DIV/0!</v>
      </c>
      <c r="Q8" s="346" t="e">
        <f t="shared" si="5"/>
        <v>#DIV/0!</v>
      </c>
      <c r="R8" s="346" t="e">
        <f t="shared" si="6"/>
        <v>#DIV/0!</v>
      </c>
    </row>
    <row r="9" spans="1:18" x14ac:dyDescent="0.25">
      <c r="C9" s="353">
        <f t="shared" si="1"/>
        <v>2005</v>
      </c>
      <c r="D9" s="352">
        <v>85156300000</v>
      </c>
      <c r="E9" s="352">
        <v>3714500000</v>
      </c>
      <c r="F9" s="352">
        <v>52045800000</v>
      </c>
      <c r="G9" s="352">
        <v>930000</v>
      </c>
      <c r="H9" s="352">
        <v>6487750000</v>
      </c>
      <c r="I9" s="351">
        <f t="shared" si="0"/>
        <v>7.4352506266303506E-2</v>
      </c>
      <c r="J9" s="347"/>
      <c r="K9" s="347"/>
      <c r="L9" s="347">
        <f t="shared" si="2"/>
        <v>0</v>
      </c>
      <c r="M9" s="346">
        <f t="shared" si="3"/>
        <v>4.3619790902141124E-2</v>
      </c>
      <c r="N9" s="347"/>
      <c r="O9" s="347"/>
      <c r="P9" s="346" t="e">
        <f t="shared" si="4"/>
        <v>#DIV/0!</v>
      </c>
      <c r="Q9" s="346" t="e">
        <f t="shared" si="5"/>
        <v>#DIV/0!</v>
      </c>
      <c r="R9" s="346" t="e">
        <f t="shared" si="6"/>
        <v>#DIV/0!</v>
      </c>
    </row>
    <row r="10" spans="1:18" x14ac:dyDescent="0.25">
      <c r="C10" s="353">
        <f t="shared" si="1"/>
        <v>2006</v>
      </c>
      <c r="D10" s="352">
        <v>96270200000</v>
      </c>
      <c r="E10" s="352">
        <v>2603500000</v>
      </c>
      <c r="F10" s="352">
        <v>57302100000</v>
      </c>
      <c r="G10" s="352"/>
      <c r="H10" s="352">
        <v>11057000000</v>
      </c>
      <c r="I10" s="351">
        <f t="shared" si="0"/>
        <v>8.8951588274708393E-2</v>
      </c>
      <c r="J10" s="347"/>
      <c r="K10" s="347"/>
      <c r="L10" s="347">
        <f t="shared" si="2"/>
        <v>0</v>
      </c>
      <c r="M10" s="346">
        <f t="shared" si="3"/>
        <v>2.7043674989768382E-2</v>
      </c>
      <c r="N10" s="347"/>
      <c r="O10" s="347"/>
      <c r="P10" s="346" t="e">
        <f t="shared" si="4"/>
        <v>#DIV/0!</v>
      </c>
      <c r="Q10" s="346" t="e">
        <f t="shared" si="5"/>
        <v>#DIV/0!</v>
      </c>
      <c r="R10" s="346" t="e">
        <f t="shared" si="6"/>
        <v>#DIV/0!</v>
      </c>
    </row>
    <row r="11" spans="1:18" x14ac:dyDescent="0.25">
      <c r="C11" s="353">
        <f t="shared" si="1"/>
        <v>2007</v>
      </c>
      <c r="D11" s="352">
        <v>110811500000</v>
      </c>
      <c r="E11" s="352">
        <v>2653900000</v>
      </c>
      <c r="F11" s="352">
        <v>66919700000</v>
      </c>
      <c r="G11" s="352"/>
      <c r="H11" s="352">
        <v>11852800000</v>
      </c>
      <c r="I11" s="351">
        <f t="shared" si="0"/>
        <v>8.1621572351956218E-2</v>
      </c>
      <c r="J11" s="347"/>
      <c r="K11" s="347"/>
      <c r="L11" s="347">
        <f t="shared" si="2"/>
        <v>0</v>
      </c>
      <c r="M11" s="346">
        <f t="shared" si="3"/>
        <v>2.3949680312963906E-2</v>
      </c>
      <c r="N11" s="347"/>
      <c r="O11" s="347"/>
      <c r="P11" s="346" t="e">
        <f t="shared" si="4"/>
        <v>#DIV/0!</v>
      </c>
      <c r="Q11" s="346" t="e">
        <f t="shared" si="5"/>
        <v>#DIV/0!</v>
      </c>
      <c r="R11" s="346" t="e">
        <f t="shared" si="6"/>
        <v>#DIV/0!</v>
      </c>
    </row>
    <row r="12" spans="1:18" x14ac:dyDescent="0.25">
      <c r="C12" s="353">
        <f t="shared" si="1"/>
        <v>2008</v>
      </c>
      <c r="D12" s="352">
        <v>116594000000</v>
      </c>
      <c r="E12" s="352">
        <v>2427200000</v>
      </c>
      <c r="F12" s="352">
        <v>73134300000</v>
      </c>
      <c r="G12" s="352"/>
      <c r="H12" s="352">
        <v>12757100000</v>
      </c>
      <c r="I12" s="351">
        <f t="shared" si="0"/>
        <v>8.0031813914951011E-2</v>
      </c>
      <c r="J12" s="347"/>
      <c r="K12" s="347"/>
      <c r="L12" s="347">
        <f t="shared" si="2"/>
        <v>0</v>
      </c>
      <c r="M12" s="346">
        <f t="shared" si="3"/>
        <v>2.081753778067482E-2</v>
      </c>
      <c r="N12" s="347"/>
      <c r="O12" s="347"/>
      <c r="P12" s="346" t="e">
        <f t="shared" si="4"/>
        <v>#DIV/0!</v>
      </c>
      <c r="Q12" s="346" t="e">
        <f t="shared" si="5"/>
        <v>#DIV/0!</v>
      </c>
      <c r="R12" s="346" t="e">
        <f t="shared" si="6"/>
        <v>#DIV/0!</v>
      </c>
    </row>
    <row r="13" spans="1:18" x14ac:dyDescent="0.25">
      <c r="C13" s="353">
        <f t="shared" si="1"/>
        <v>2009</v>
      </c>
      <c r="D13" s="352">
        <v>102031200000</v>
      </c>
      <c r="E13" s="352">
        <v>2138842258.5599999</v>
      </c>
      <c r="F13" s="352">
        <v>73836200000</v>
      </c>
      <c r="G13" s="352"/>
      <c r="H13" s="352">
        <v>12489947402.779999</v>
      </c>
      <c r="I13" s="351">
        <f t="shared" si="0"/>
        <v>8.3180792240858725E-2</v>
      </c>
      <c r="J13" s="347"/>
      <c r="K13" s="347"/>
      <c r="L13" s="347">
        <f t="shared" si="2"/>
        <v>0</v>
      </c>
      <c r="M13" s="346">
        <f t="shared" si="3"/>
        <v>2.0962629652106414E-2</v>
      </c>
      <c r="N13" s="347"/>
      <c r="O13" s="347"/>
      <c r="P13" s="346" t="e">
        <f t="shared" si="4"/>
        <v>#DIV/0!</v>
      </c>
      <c r="Q13" s="346" t="e">
        <f t="shared" si="5"/>
        <v>#DIV/0!</v>
      </c>
      <c r="R13" s="346" t="e">
        <f t="shared" si="6"/>
        <v>#DIV/0!</v>
      </c>
    </row>
    <row r="14" spans="1:18" x14ac:dyDescent="0.25">
      <c r="C14" s="350">
        <v>2010</v>
      </c>
      <c r="D14" s="349">
        <v>120819100000</v>
      </c>
      <c r="E14" s="349">
        <v>2367704325.27</v>
      </c>
      <c r="F14" s="349">
        <v>85947600000</v>
      </c>
      <c r="G14" s="349"/>
      <c r="H14" s="349">
        <v>13337122655.269999</v>
      </c>
      <c r="I14" s="348">
        <f t="shared" si="0"/>
        <v>7.5954333945166208E-2</v>
      </c>
      <c r="J14" s="347"/>
      <c r="K14" s="347"/>
      <c r="L14" s="347">
        <f t="shared" si="2"/>
        <v>0</v>
      </c>
      <c r="M14" s="346">
        <f t="shared" si="3"/>
        <v>1.9597102819587299E-2</v>
      </c>
      <c r="N14" s="347"/>
      <c r="O14" s="347"/>
      <c r="P14" s="346" t="e">
        <f t="shared" si="4"/>
        <v>#DIV/0!</v>
      </c>
      <c r="Q14" s="346" t="e">
        <f t="shared" si="5"/>
        <v>#DIV/0!</v>
      </c>
      <c r="R14" s="346" t="e">
        <f t="shared" si="6"/>
        <v>#DIV/0!</v>
      </c>
    </row>
    <row r="15" spans="1:18" ht="15.75" thickBot="1" x14ac:dyDescent="0.3">
      <c r="C15" s="345">
        <v>2011</v>
      </c>
      <c r="D15" s="344">
        <v>138349600000</v>
      </c>
      <c r="E15" s="344"/>
      <c r="F15" s="344">
        <v>99103600000</v>
      </c>
      <c r="G15" s="344"/>
      <c r="H15" s="344"/>
      <c r="I15" s="343">
        <f t="shared" si="0"/>
        <v>0</v>
      </c>
      <c r="J15" s="342"/>
      <c r="K15" s="342"/>
      <c r="L15" s="342">
        <f t="shared" si="2"/>
        <v>0</v>
      </c>
      <c r="M15" s="341">
        <f t="shared" si="3"/>
        <v>0</v>
      </c>
      <c r="N15" s="342"/>
      <c r="O15" s="342"/>
      <c r="P15" s="341" t="e">
        <f t="shared" si="4"/>
        <v>#DIV/0!</v>
      </c>
      <c r="Q15" s="341" t="e">
        <f t="shared" si="5"/>
        <v>#DIV/0!</v>
      </c>
      <c r="R15" s="341" t="e">
        <f t="shared" si="6"/>
        <v>#DIV/0!</v>
      </c>
    </row>
    <row r="16" spans="1:18" x14ac:dyDescent="0.25">
      <c r="H16" s="340" t="s">
        <v>389</v>
      </c>
      <c r="I16" s="339">
        <f>AVERAGE(I10:I14)</f>
        <v>8.1948020145528114E-2</v>
      </c>
    </row>
    <row r="18" spans="3:10" x14ac:dyDescent="0.25">
      <c r="C18" t="s">
        <v>388</v>
      </c>
      <c r="D18" t="s">
        <v>387</v>
      </c>
      <c r="E18" t="s">
        <v>387</v>
      </c>
      <c r="F18" t="s">
        <v>387</v>
      </c>
      <c r="G18" t="s">
        <v>387</v>
      </c>
    </row>
    <row r="19" spans="3:10" ht="45" x14ac:dyDescent="0.25">
      <c r="C19" s="338" t="s">
        <v>386</v>
      </c>
      <c r="D19" s="337" t="s">
        <v>385</v>
      </c>
      <c r="E19" s="337" t="s">
        <v>384</v>
      </c>
      <c r="F19" s="337" t="s">
        <v>383</v>
      </c>
      <c r="G19" s="337" t="s">
        <v>382</v>
      </c>
      <c r="H19" s="337" t="s">
        <v>381</v>
      </c>
      <c r="J19" s="336" t="s">
        <v>380</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Agexport CBA</vt:lpstr>
      <vt:lpstr>FEP Calculation</vt:lpstr>
      <vt:lpstr>'Agexport CBA'!Print_Area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dc:creator>
  <cp:lastModifiedBy>tdivincenzo</cp:lastModifiedBy>
  <cp:lastPrinted>2011-11-17T18:54:57Z</cp:lastPrinted>
  <dcterms:created xsi:type="dcterms:W3CDTF">2011-09-26T19:02:08Z</dcterms:created>
  <dcterms:modified xsi:type="dcterms:W3CDTF">2013-11-12T22:55:02Z</dcterms:modified>
</cp:coreProperties>
</file>